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6"/>
  </bookViews>
  <sheets>
    <sheet name="školstvo" sheetId="1" r:id="rId1"/>
    <sheet name="výdavky" sheetId="2" r:id="rId2"/>
    <sheet name="príjmy" sheetId="3" r:id="rId3"/>
    <sheet name="stavby" sheetId="4" r:id="rId4"/>
    <sheet name="granty" sheetId="5" r:id="rId5"/>
    <sheet name="príspevky" sheetId="6" r:id="rId6"/>
    <sheet name="úvery" sheetId="7" r:id="rId7"/>
    <sheet name="školst" sheetId="8" r:id="rId8"/>
    <sheet name="škol" sheetId="9" r:id="rId9"/>
    <sheet name="škol." sheetId="10" r:id="rId10"/>
    <sheet name="príspevkové" sheetId="11" r:id="rId11"/>
  </sheets>
  <definedNames/>
  <calcPr fullCalcOnLoad="1"/>
</workbook>
</file>

<file path=xl/comments2.xml><?xml version="1.0" encoding="utf-8"?>
<comments xmlns="http://schemas.openxmlformats.org/spreadsheetml/2006/main">
  <authors>
    <author>Slepickova</author>
  </authors>
  <commentList>
    <comment ref="E34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2400 televízia</t>
        </r>
      </text>
    </comment>
    <comment ref="F34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2400 televízia</t>
        </r>
      </text>
    </comment>
    <comment ref="E40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aj vlastné príjmy - prenájom telocvič.....atď
1 975</t>
        </r>
      </text>
    </comment>
    <comment ref="F40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aj vlastné príjmy - prenájom telocvič.....atď
1 975</t>
        </r>
      </text>
    </comment>
    <comment ref="E41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950 tis. - príjmy</t>
        </r>
      </text>
    </comment>
    <comment ref="F41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950 tis. - príjmy</t>
        </r>
      </text>
    </comment>
    <comment ref="F40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rozdeliť aj ŠKD</t>
        </r>
      </text>
    </comment>
    <comment ref="D4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nevyčerpaná KIA aj ŽI</t>
        </r>
      </text>
    </comment>
  </commentList>
</comments>
</file>

<file path=xl/comments3.xml><?xml version="1.0" encoding="utf-8"?>
<comments xmlns="http://schemas.openxmlformats.org/spreadsheetml/2006/main">
  <authors>
    <author>Slepickova</author>
  </authors>
  <commentList>
    <comment ref="D2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na základe nájomných zmlúv</t>
        </r>
      </text>
    </comment>
    <comment ref="D5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podľa kúpnych zmlúv</t>
        </r>
      </text>
    </comment>
    <comment ref="D5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na základe zmlúv 3 500
ostatné predpoklad</t>
        </r>
      </text>
    </comment>
    <comment ref="D59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40mil - na základe zmlúv -splátky
ostatné - predpokladaný predaj</t>
        </r>
      </text>
    </comment>
    <comment ref="E2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na základe nájomných zmlúv</t>
        </r>
      </text>
    </comment>
    <comment ref="E5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podľa kúpnych zmlúv</t>
        </r>
      </text>
    </comment>
    <comment ref="E5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na základe zmlúv 3 500
ostatné predpoklad</t>
        </r>
      </text>
    </comment>
    <comment ref="E59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40mil - na základe zmlúv -splátky
ostatné - predpokladaný predaj</t>
        </r>
      </text>
    </comment>
  </commentList>
</comments>
</file>

<file path=xl/sharedStrings.xml><?xml version="1.0" encoding="utf-8"?>
<sst xmlns="http://schemas.openxmlformats.org/spreadsheetml/2006/main" count="2057" uniqueCount="995">
  <si>
    <t>Kapitálový rozpočet</t>
  </si>
  <si>
    <t>Finančné operácie</t>
  </si>
  <si>
    <t>Hospodárenie celkom</t>
  </si>
  <si>
    <t>tab.č.1</t>
  </si>
  <si>
    <t>v tis.Sk</t>
  </si>
  <si>
    <t>Daňové príjmy - dane z príjmov, dane z majetku</t>
  </si>
  <si>
    <t>111 003</t>
  </si>
  <si>
    <t>Výnos dane z príjmov poukázany územnej samospráve</t>
  </si>
  <si>
    <t>Daň z nehnuteľností</t>
  </si>
  <si>
    <t>z  pozemkov</t>
  </si>
  <si>
    <t>zo  stavieb</t>
  </si>
  <si>
    <t>z bytov  a nebytových priestorov  v bytovom dome</t>
  </si>
  <si>
    <t>Daňové príjmy - dane za špecifické služby</t>
  </si>
  <si>
    <t>133 001</t>
  </si>
  <si>
    <t>Za psa</t>
  </si>
  <si>
    <t>133 003</t>
  </si>
  <si>
    <t>Za nevýherné hracie prístroje</t>
  </si>
  <si>
    <t>133 004</t>
  </si>
  <si>
    <t>Za predajné automaty</t>
  </si>
  <si>
    <t>133 005</t>
  </si>
  <si>
    <t>Za vjazd a zotrvanie motor.vozidla v hist.časti</t>
  </si>
  <si>
    <t>133 006</t>
  </si>
  <si>
    <t>Za ubytovanie</t>
  </si>
  <si>
    <t>133 012</t>
  </si>
  <si>
    <t>Za úžívanie verejného priestranstva / aj Žilinská parkovacia spol. /</t>
  </si>
  <si>
    <t>Nedaňové príjmy - príjmy z podnikania a z vlastníctva majetku</t>
  </si>
  <si>
    <t>Dividendy</t>
  </si>
  <si>
    <t>Z prenajatých pozemkov</t>
  </si>
  <si>
    <t>Z prenajatých budov, priestorov, objektov- školské zariadenia</t>
  </si>
  <si>
    <t>Nedaňové príjmy - administratívne poplatky a iné poplatky a platby</t>
  </si>
  <si>
    <t>Administratívne poplatky</t>
  </si>
  <si>
    <t>Licencie / výherné hracie prístroje /</t>
  </si>
  <si>
    <t>Poplatky a platby z nepriemyselného a náhodného predaja služieb</t>
  </si>
  <si>
    <t>Bytterm - správa bytového fondu  / 2.účtovný okruh /</t>
  </si>
  <si>
    <t>Za znečisťovanie ovzdušia</t>
  </si>
  <si>
    <t>Ostatné príjmy / pokuty,penále../ v r.07 sa nerozpočtujú</t>
  </si>
  <si>
    <t>Nedaňové príjmy - úroky z tuzemských úverov, pôžičiek.....</t>
  </si>
  <si>
    <t>Úroky z tuzemských úverov, pôžičiek....</t>
  </si>
  <si>
    <t>Iné nedaňové príjmy</t>
  </si>
  <si>
    <t>Z výťažkov z lotérií a iných podobných hier</t>
  </si>
  <si>
    <t>292027</t>
  </si>
  <si>
    <t>tab.č.15</t>
  </si>
  <si>
    <t>Materské školy</t>
  </si>
  <si>
    <t>MZDY</t>
  </si>
  <si>
    <t>PREVÁDZKA</t>
  </si>
  <si>
    <t>Názov školy, škol. zar.</t>
  </si>
  <si>
    <t>rozpočet</t>
  </si>
  <si>
    <t>čerpanie</t>
  </si>
  <si>
    <r>
      <t>MŠ Bánová</t>
    </r>
    <r>
      <rPr>
        <sz val="12"/>
        <rFont val="Arial"/>
        <family val="0"/>
      </rPr>
      <t>, Do Stošky 5, 01004</t>
    </r>
  </si>
  <si>
    <r>
      <t>MŠ Budatín</t>
    </r>
    <r>
      <rPr>
        <sz val="12"/>
        <rFont val="Arial"/>
        <family val="0"/>
      </rPr>
      <t>, K Vodojemu 4, 01003</t>
    </r>
  </si>
  <si>
    <r>
      <t>MŠ Bytčica</t>
    </r>
    <r>
      <rPr>
        <sz val="12"/>
        <rFont val="Arial"/>
        <family val="0"/>
      </rPr>
      <t>, Pažitie, 01009</t>
    </r>
  </si>
  <si>
    <r>
      <t>MŠ P. Chlmec</t>
    </r>
    <r>
      <rPr>
        <sz val="12"/>
        <rFont val="Arial"/>
        <family val="0"/>
      </rPr>
      <t>, Študentská 15/3, 01003</t>
    </r>
  </si>
  <si>
    <r>
      <t>MŠ Strážov</t>
    </r>
    <r>
      <rPr>
        <sz val="12"/>
        <rFont val="Arial"/>
        <family val="0"/>
      </rPr>
      <t>, Hričovská 1, 01001</t>
    </r>
  </si>
  <si>
    <r>
      <t>MŠ Zástranie</t>
    </r>
    <r>
      <rPr>
        <sz val="12"/>
        <rFont val="Arial"/>
        <family val="0"/>
      </rPr>
      <t>, 01003</t>
    </r>
  </si>
  <si>
    <r>
      <t>MŠ A. Kmeťa 15</t>
    </r>
    <r>
      <rPr>
        <sz val="12"/>
        <rFont val="Arial"/>
        <family val="0"/>
      </rPr>
      <t>, 01001</t>
    </r>
  </si>
  <si>
    <r>
      <t>MŠ Predmestská 27</t>
    </r>
    <r>
      <rPr>
        <sz val="12"/>
        <rFont val="Arial"/>
        <family val="0"/>
      </rPr>
      <t>, 01001</t>
    </r>
  </si>
  <si>
    <r>
      <t>MŠ Bôrik</t>
    </r>
    <r>
      <rPr>
        <sz val="12"/>
        <rFont val="Arial"/>
        <family val="0"/>
      </rPr>
      <t>, Stavbárska 4, 01001</t>
    </r>
  </si>
  <si>
    <r>
      <t>MŠ Hliny 3</t>
    </r>
    <r>
      <rPr>
        <sz val="12"/>
        <rFont val="Arial"/>
        <family val="0"/>
      </rPr>
      <t>, Puškinova 2165/3, 01001</t>
    </r>
  </si>
  <si>
    <r>
      <t>MŠ Hliny 4,</t>
    </r>
    <r>
      <rPr>
        <sz val="12"/>
        <rFont val="Arial"/>
        <family val="0"/>
      </rPr>
      <t xml:space="preserve"> Čajakova 4, 01001</t>
    </r>
  </si>
  <si>
    <r>
      <t>MŠ Hliny 5</t>
    </r>
    <r>
      <rPr>
        <sz val="12"/>
        <rFont val="Arial"/>
        <family val="0"/>
      </rPr>
      <t>, V. Javorku 29, 01001</t>
    </r>
  </si>
  <si>
    <r>
      <t>MŠ Hliny 6</t>
    </r>
    <r>
      <rPr>
        <sz val="12"/>
        <rFont val="Arial"/>
        <family val="0"/>
      </rPr>
      <t>, Bajzova 9, 01001</t>
    </r>
  </si>
  <si>
    <r>
      <t>MŠ Hliny 7</t>
    </r>
    <r>
      <rPr>
        <sz val="12"/>
        <rFont val="Arial"/>
        <family val="0"/>
      </rPr>
      <t>, Jarná 2602/7, 01001</t>
    </r>
  </si>
  <si>
    <r>
      <t>MŠ Hliny 8</t>
    </r>
    <r>
      <rPr>
        <sz val="12"/>
        <rFont val="Arial"/>
        <family val="0"/>
      </rPr>
      <t>, Lichardova 20, 01001</t>
    </r>
  </si>
  <si>
    <r>
      <t>MŠ Nám. J. Borodáča 6</t>
    </r>
    <r>
      <rPr>
        <sz val="12"/>
        <rFont val="Arial"/>
        <family val="0"/>
      </rPr>
      <t>, 01008</t>
    </r>
  </si>
  <si>
    <r>
      <t>MŠ Nám. J. Borodáča 7</t>
    </r>
    <r>
      <rPr>
        <sz val="12"/>
        <rFont val="Arial"/>
        <family val="0"/>
      </rPr>
      <t>, 01008</t>
    </r>
  </si>
  <si>
    <r>
      <t>MŠ Gemerská 1772</t>
    </r>
    <r>
      <rPr>
        <sz val="12"/>
        <rFont val="Arial"/>
        <family val="0"/>
      </rPr>
      <t>, 01008</t>
    </r>
  </si>
  <si>
    <r>
      <t>MŠ Trnavská 2830</t>
    </r>
    <r>
      <rPr>
        <sz val="12"/>
        <rFont val="Arial"/>
        <family val="0"/>
      </rPr>
      <t>, 01008</t>
    </r>
  </si>
  <si>
    <r>
      <t>MŠ Limbová 26</t>
    </r>
    <r>
      <rPr>
        <sz val="12"/>
        <rFont val="Arial"/>
        <family val="0"/>
      </rPr>
      <t>, 01007</t>
    </r>
  </si>
  <si>
    <r>
      <t>MŠ Hájik</t>
    </r>
    <r>
      <rPr>
        <sz val="12"/>
        <rFont val="Arial"/>
        <family val="0"/>
      </rPr>
      <t>, Petzvalova 8, 01015</t>
    </r>
  </si>
  <si>
    <r>
      <t>MŠ Mojšova Lúčka</t>
    </r>
    <r>
      <rPr>
        <sz val="12"/>
        <rFont val="Arial"/>
        <family val="0"/>
      </rPr>
      <t>, Rybné námestie 1, 01001</t>
    </r>
  </si>
  <si>
    <t>KAPITÁLOVÉ  VÝDAVKY</t>
  </si>
  <si>
    <t>Školské jedálne</t>
  </si>
  <si>
    <t>ŠJ ZŠ s MŠ Zádubnie</t>
  </si>
  <si>
    <t>ŠJ ZŠ Bánová</t>
  </si>
  <si>
    <t>ŠJ ZŠ Jarná, Hliny 7</t>
  </si>
  <si>
    <t>ŠJ ZŠ Karpatská</t>
  </si>
  <si>
    <t>ŠJ ZŠ Martinská</t>
  </si>
  <si>
    <t>ŠJ ZŠ Nám. Mladosti, Hájik</t>
  </si>
  <si>
    <t>ŠJ ZŠ Slov. dobrovoľ.,Budatín</t>
  </si>
  <si>
    <t>ŠJ ZŠ s MŠ Sv. Gorazda</t>
  </si>
  <si>
    <t>Spolu :</t>
  </si>
  <si>
    <t>MŠ A. Kmeťa 15</t>
  </si>
  <si>
    <t>MŠ Bajzova 9</t>
  </si>
  <si>
    <t>MŠ Do Stošky 5, Bánová</t>
  </si>
  <si>
    <t>MŠ Jarná 2602/7</t>
  </si>
  <si>
    <t>MŠ Lichardova</t>
  </si>
  <si>
    <t>MŠ Limbová 26</t>
  </si>
  <si>
    <t>MŠ Nám J. Borodáča 6</t>
  </si>
  <si>
    <t>MŠ Petzvalova</t>
  </si>
  <si>
    <t>MŠ Puškinova 2165/3</t>
  </si>
  <si>
    <t>MŠ Čajakova 4</t>
  </si>
  <si>
    <t>ŠKD, ZUŠ, CVČ, SSŠ</t>
  </si>
  <si>
    <t>SSŠ</t>
  </si>
  <si>
    <t>ZUŠ Martinská</t>
  </si>
  <si>
    <t>Čerpanie rozpočtu k 30.6. 2007  podľa školských zariadení</t>
  </si>
  <si>
    <t>BEŽNÉ  VÝDAVKY</t>
  </si>
  <si>
    <t>tab.č.13</t>
  </si>
  <si>
    <t>Školské kluby detí</t>
  </si>
  <si>
    <t>ZŠ s MŠ Zádubnie</t>
  </si>
  <si>
    <t>ZŠ Bánová</t>
  </si>
  <si>
    <t>ZŠ s MŠ Trnové</t>
  </si>
  <si>
    <t>ZŠ Gaštanová</t>
  </si>
  <si>
    <t>ZŠ Hollého</t>
  </si>
  <si>
    <t>ZŠ Jarná, Hliny 7</t>
  </si>
  <si>
    <t>ZŠ Karpatská</t>
  </si>
  <si>
    <t>ZŠ Lichardova, Hliny 8</t>
  </si>
  <si>
    <t>ZŠ Limbová</t>
  </si>
  <si>
    <t>ZŠ Martinská</t>
  </si>
  <si>
    <t>ZŠ Na stanicu 27, Bytčica</t>
  </si>
  <si>
    <t>ZŠ Mojšová Lúčka</t>
  </si>
  <si>
    <t>ZŠ Nám. Mladosti, Hájik</t>
  </si>
  <si>
    <t>ZŠ Slov. dobrovoľ.,Budatín</t>
  </si>
  <si>
    <t>ZŠ s MŠ Sv. Gorazda</t>
  </si>
  <si>
    <t>ZŠ V. Javorku, Hliny 5</t>
  </si>
  <si>
    <t>ZŠ s MŠ Školská, Závodie</t>
  </si>
  <si>
    <t>Školské jedálne pri ZŠ</t>
  </si>
  <si>
    <t>tab.č.14</t>
  </si>
  <si>
    <t>Základné umelecké školy</t>
  </si>
  <si>
    <t>ZUŠ Árvaya</t>
  </si>
  <si>
    <t>ZUŠ Gaštanová</t>
  </si>
  <si>
    <t>CVČ a SSŠ</t>
  </si>
  <si>
    <t>Základné školy</t>
  </si>
  <si>
    <t>ZŠ Oravská cesta</t>
  </si>
  <si>
    <t>Materské školy pri ZŠ</t>
  </si>
  <si>
    <t>Čerpanie rozpočtu k 30.6. 2007 - školstvo</t>
  </si>
  <si>
    <t>PRENESENÉ KOMPETENCIE</t>
  </si>
  <si>
    <t>tab.č.12</t>
  </si>
  <si>
    <t>Rozpočet</t>
  </si>
  <si>
    <t xml:space="preserve">Čerpanie </t>
  </si>
  <si>
    <t>ORIGINÁLNE KOMPETENCIE</t>
  </si>
  <si>
    <t>Čerpanie</t>
  </si>
  <si>
    <t xml:space="preserve">Centrum voľného času </t>
  </si>
  <si>
    <t>Stredisko služieb škole</t>
  </si>
  <si>
    <t>Materské školy kapitálové výdavky</t>
  </si>
  <si>
    <t>Školské jedálne kapitálové výdavky</t>
  </si>
  <si>
    <t>ŠKD, ZUŠ, CVČ, SSŠ kapitálové výdavky</t>
  </si>
  <si>
    <t>Z náhrad z poistného plnenia / spoločenská hodnota drevín /</t>
  </si>
  <si>
    <t>Dotácia na prenesené kompetencie - školstvo</t>
  </si>
  <si>
    <t>Dotácia na prenesené kompetencie - matrika</t>
  </si>
  <si>
    <t>Dotácia na prenesené kompetencie - ŠFRB</t>
  </si>
  <si>
    <t>Dotácia na prenesené kompetencie - evidencia obyvateľstva</t>
  </si>
  <si>
    <t>Dotácia na prenesené kompetencie - cestná doprava</t>
  </si>
  <si>
    <t>Bežné príjmy spolu:</t>
  </si>
  <si>
    <t>Kapitálové príjmy</t>
  </si>
  <si>
    <t>Príjem z predaja bytov</t>
  </si>
  <si>
    <t>Príjem z predaja budov</t>
  </si>
  <si>
    <t>Z predaja pozemkov</t>
  </si>
  <si>
    <t>Tuzemské kapitálové granty a transfery</t>
  </si>
  <si>
    <t>Kapitálové príjmy spolu:</t>
  </si>
  <si>
    <t>Príjmy z ostatných finančných operácií</t>
  </si>
  <si>
    <t>Prevod prostriedkov z  fondov obce</t>
  </si>
  <si>
    <t>Tuzemské úvery, pôžičky a návratné finančné výpomoci</t>
  </si>
  <si>
    <t>Rozpočet na rok 2007</t>
  </si>
  <si>
    <t>Plnenie k 30.6.2007</t>
  </si>
  <si>
    <t>tab.č.3</t>
  </si>
  <si>
    <t>Ukazovateľ</t>
  </si>
  <si>
    <t>Dopravný podnik mesta s.r.o.</t>
  </si>
  <si>
    <t>Vlastné príjmy</t>
  </si>
  <si>
    <t>tis.</t>
  </si>
  <si>
    <t>Náklady neinvestičné</t>
  </si>
  <si>
    <t>Náklady investičné</t>
  </si>
  <si>
    <t>Mzdové prostriedky celkom</t>
  </si>
  <si>
    <t>Počet pracovníkov</t>
  </si>
  <si>
    <t>os</t>
  </si>
  <si>
    <t>Priemerná mesačná mzda</t>
  </si>
  <si>
    <t>Sk</t>
  </si>
  <si>
    <t>Príspevok</t>
  </si>
  <si>
    <t>z toho : na prevádzku</t>
  </si>
  <si>
    <t xml:space="preserve">            na investície</t>
  </si>
  <si>
    <t>Hospodársky výsledok</t>
  </si>
  <si>
    <t>Limit na reprezentačné účely</t>
  </si>
  <si>
    <t>Mestské divadlo</t>
  </si>
  <si>
    <t>os.</t>
  </si>
  <si>
    <t>Príspevok celkom</t>
  </si>
  <si>
    <t>limit na reprezentačné účely</t>
  </si>
  <si>
    <t>Mestská krytá plaváreň</t>
  </si>
  <si>
    <t>Sk.</t>
  </si>
  <si>
    <t>Finančné</t>
  </si>
  <si>
    <t>plnenie</t>
  </si>
  <si>
    <t>1.1.-30.6.07</t>
  </si>
  <si>
    <t>Číslo</t>
  </si>
  <si>
    <t>stavby</t>
  </si>
  <si>
    <t>Názov stavby</t>
  </si>
  <si>
    <t>k 31.12.</t>
  </si>
  <si>
    <t>Ter</t>
  </si>
  <si>
    <t xml:space="preserve">Ter. </t>
  </si>
  <si>
    <t>Rozp.</t>
  </si>
  <si>
    <t>zač.</t>
  </si>
  <si>
    <t>uk.</t>
  </si>
  <si>
    <t>nákl.</t>
  </si>
  <si>
    <t>stav.</t>
  </si>
  <si>
    <t>04/05</t>
  </si>
  <si>
    <t>07/06</t>
  </si>
  <si>
    <t>03/05</t>
  </si>
  <si>
    <t>10/06</t>
  </si>
  <si>
    <t>Rozšír.plynu Pov.Chlmec</t>
  </si>
  <si>
    <t>09/00</t>
  </si>
  <si>
    <t>10/07</t>
  </si>
  <si>
    <t>12/06</t>
  </si>
  <si>
    <t>08/04</t>
  </si>
  <si>
    <t>11/06</t>
  </si>
  <si>
    <t>06/05</t>
  </si>
  <si>
    <t>12/05</t>
  </si>
  <si>
    <t>Plynová prípojka KD Zástranie</t>
  </si>
  <si>
    <t>06/06</t>
  </si>
  <si>
    <t>0315</t>
  </si>
  <si>
    <t>Rekon.ul. Na Priekope</t>
  </si>
  <si>
    <t>04/06</t>
  </si>
  <si>
    <t>06/03</t>
  </si>
  <si>
    <t>Námestie J.Pavla II.-I.Etapa</t>
  </si>
  <si>
    <t>07/05</t>
  </si>
  <si>
    <t>09/06</t>
  </si>
  <si>
    <t>05/05</t>
  </si>
  <si>
    <t>Rek.komunik.Žil.Lehota</t>
  </si>
  <si>
    <t>Rek.vnútor.komunik.Solinky</t>
  </si>
  <si>
    <t>Chodník  Žil.univerzita- Vlčince</t>
  </si>
  <si>
    <t>10/94</t>
  </si>
  <si>
    <t>06.4.0</t>
  </si>
  <si>
    <t>9812</t>
  </si>
  <si>
    <t>Detské ihriská Vlčince</t>
  </si>
  <si>
    <t>Revitalizácia Lesopark Žilina</t>
  </si>
  <si>
    <t>0502</t>
  </si>
  <si>
    <t>10/05</t>
  </si>
  <si>
    <t>1/06</t>
  </si>
  <si>
    <t>0414</t>
  </si>
  <si>
    <t>Pamätník J.M.Hurbana</t>
  </si>
  <si>
    <t>Plnenie rozpočtu k 30.6.2007</t>
  </si>
  <si>
    <t>10/03</t>
  </si>
  <si>
    <t>2/06</t>
  </si>
  <si>
    <t>10529</t>
  </si>
  <si>
    <t>32 tr.ZŠ Hájik</t>
  </si>
  <si>
    <t>09/91</t>
  </si>
  <si>
    <t>Bl.H6-20 b.j.+TV,Hájik 2,stavba</t>
  </si>
  <si>
    <t>Bl.H7-20 b.j.+TV,Hájik 2,stavba</t>
  </si>
  <si>
    <t>04//05</t>
  </si>
  <si>
    <t>10704</t>
  </si>
  <si>
    <t>101103</t>
  </si>
  <si>
    <t>4/06</t>
  </si>
  <si>
    <t>10103</t>
  </si>
  <si>
    <t>IBV Závodie-Tech.infraštr.</t>
  </si>
  <si>
    <t>02/05</t>
  </si>
  <si>
    <t>101203</t>
  </si>
  <si>
    <t>IBV-Malý Diel</t>
  </si>
  <si>
    <t>02/07</t>
  </si>
  <si>
    <t xml:space="preserve">PLNENIE ROZPOČTU K 30.6.2007 </t>
  </si>
  <si>
    <t>Úvery zo ŠFRB</t>
  </si>
  <si>
    <t>Dlhodobé bankové úvery</t>
  </si>
  <si>
    <t>Dotácia zo ŠR - na výstavbu nájomných bytov</t>
  </si>
  <si>
    <t>Dotácia zo ŠR - na výstavbu denného stacionára</t>
  </si>
  <si>
    <t>Prostriedky z rozpočtu EÚ - na výstavbu denného stacionára</t>
  </si>
  <si>
    <t>Dotácia na prenesené kompetencie - aktivačné práce</t>
  </si>
  <si>
    <t>Dotácia na prenesené kompetencie - životné prostredie</t>
  </si>
  <si>
    <t>Zahraničné transfery</t>
  </si>
  <si>
    <t>Granty - REDETRAL   INTERREG IIIC</t>
  </si>
  <si>
    <t xml:space="preserve">Dotácia zo ŠR - regionálny rozvoj </t>
  </si>
  <si>
    <t>Účelová dotácia - vojnové hroby</t>
  </si>
  <si>
    <t>Ostatné dane z predch.období</t>
  </si>
  <si>
    <t>Z prenajatých budov, priestorov, objektov /vr.ekonomického pren./</t>
  </si>
  <si>
    <t>Ostatné príjmy /mylné platby,dobropisy..../</t>
  </si>
  <si>
    <t>Granty rôzne</t>
  </si>
  <si>
    <t>Dotácia na prenesené kompetencie - stavebný úrad</t>
  </si>
  <si>
    <t>Zostatok prostriedkov z predch. období</t>
  </si>
  <si>
    <t xml:space="preserve"> </t>
  </si>
  <si>
    <t>Školenia, kurzy, semináre, porady, konferencie...</t>
  </si>
  <si>
    <t>Preddavky</t>
  </si>
  <si>
    <t>Nákup špec.strojov</t>
  </si>
  <si>
    <t>Účasť na majetku</t>
  </si>
  <si>
    <t>Úvery nefinančným subjektom</t>
  </si>
  <si>
    <t xml:space="preserve">01.1.1.6. </t>
  </si>
  <si>
    <t>Výdavky verejnej správy</t>
  </si>
  <si>
    <t>Projektová dokumentácia</t>
  </si>
  <si>
    <t>04.3.2.</t>
  </si>
  <si>
    <t>Ropa a zemný plyn</t>
  </si>
  <si>
    <t>Investície ( stavby)</t>
  </si>
  <si>
    <t>04.5.1         Cestná doprava</t>
  </si>
  <si>
    <t>05.4.0</t>
  </si>
  <si>
    <t>Ochrana prírody a krajiny</t>
  </si>
  <si>
    <t xml:space="preserve">05.6.0 </t>
  </si>
  <si>
    <t>Ochrana životného prostredia</t>
  </si>
  <si>
    <t>06.1.0</t>
  </si>
  <si>
    <t>Rozvoj bývania</t>
  </si>
  <si>
    <t>06.3.0</t>
  </si>
  <si>
    <t>Zásobovanie vodou</t>
  </si>
  <si>
    <t>Verejné osvetlenie</t>
  </si>
  <si>
    <t>08.1.0</t>
  </si>
  <si>
    <t>Rekreačné a športové služby</t>
  </si>
  <si>
    <t xml:space="preserve">08.2.0 </t>
  </si>
  <si>
    <t>Kultúrne služby</t>
  </si>
  <si>
    <t>08.2.0.1.</t>
  </si>
  <si>
    <t>Divadlá</t>
  </si>
  <si>
    <t xml:space="preserve">08.2.0.7 </t>
  </si>
  <si>
    <t>Pamiatková starostlivosť</t>
  </si>
  <si>
    <t xml:space="preserve">08.4.0. </t>
  </si>
  <si>
    <t>Náboženské služby</t>
  </si>
  <si>
    <t xml:space="preserve">09.1.1.  </t>
  </si>
  <si>
    <t>Predškolská výchova - detské jasle</t>
  </si>
  <si>
    <t xml:space="preserve">10.2.0 </t>
  </si>
  <si>
    <t>Staroba - jedáleň dôchodcov,kluby dôchodcov</t>
  </si>
  <si>
    <t xml:space="preserve">Nákup prevádzk. strojov, prístr., zariadení, techniky </t>
  </si>
  <si>
    <t xml:space="preserve">09.1.1.1 </t>
  </si>
  <si>
    <t>Predškolská výchova - Materské školy</t>
  </si>
  <si>
    <t xml:space="preserve">09.1.2.  </t>
  </si>
  <si>
    <t>Základné vzdelanie</t>
  </si>
  <si>
    <t>kapitálový transfer</t>
  </si>
  <si>
    <t>04.1.2. Všeobecná pracovná oblasť</t>
  </si>
  <si>
    <t>04.2.1.3. Veterinárna oblastť</t>
  </si>
  <si>
    <t>Štúdie, expertízy a posudky</t>
  </si>
  <si>
    <t>Vratky z príjmov</t>
  </si>
  <si>
    <t>Refundácie</t>
  </si>
  <si>
    <t>Kurzové rozdiely</t>
  </si>
  <si>
    <t>Mylné platby</t>
  </si>
  <si>
    <t>Príjmové finančné operácie spolu :</t>
  </si>
  <si>
    <t xml:space="preserve">Rekonštrukcie a modernizácie </t>
  </si>
  <si>
    <t>Kapitálový transfer</t>
  </si>
  <si>
    <t>Realizácia stavieb k 30. 6. 2007</t>
  </si>
  <si>
    <t>Prest.</t>
  </si>
  <si>
    <t>Vecné</t>
  </si>
  <si>
    <t>ROPA,ZEMNÝ PLYN</t>
  </si>
  <si>
    <t>04/07</t>
  </si>
  <si>
    <t>z toho:stavebné práce</t>
  </si>
  <si>
    <t xml:space="preserve">          projektová príprava</t>
  </si>
  <si>
    <t xml:space="preserve">          inžinierská činnosť cel.</t>
  </si>
  <si>
    <t xml:space="preserve">          v tom IČ stavebné práce</t>
  </si>
  <si>
    <t xml:space="preserve">                   IČ proj. príprava</t>
  </si>
  <si>
    <t>0601</t>
  </si>
  <si>
    <t>03/06</t>
  </si>
  <si>
    <t>04.5.1</t>
  </si>
  <si>
    <t>CESTNÁ DOPRAVA</t>
  </si>
  <si>
    <t>05/07</t>
  </si>
  <si>
    <t>0503</t>
  </si>
  <si>
    <t>0505</t>
  </si>
  <si>
    <t>0506</t>
  </si>
  <si>
    <t>0615</t>
  </si>
  <si>
    <t>Rozšír.parkov.na sídliskách</t>
  </si>
  <si>
    <t>0618</t>
  </si>
  <si>
    <t>Rek. Ul. Športová</t>
  </si>
  <si>
    <t>0613</t>
  </si>
  <si>
    <t>Rek. Ul. Brezová</t>
  </si>
  <si>
    <t>0622</t>
  </si>
  <si>
    <t>Ochrana prírody</t>
  </si>
  <si>
    <t>0507</t>
  </si>
  <si>
    <t>ROZVOJ BÝVANIA</t>
  </si>
  <si>
    <t>10706</t>
  </si>
  <si>
    <t>Novost.3-obyt.domov s níz.š</t>
  </si>
  <si>
    <t>101106</t>
  </si>
  <si>
    <t>Bl.H5-s TV,Hájik 2.stavba</t>
  </si>
  <si>
    <t>12/07</t>
  </si>
  <si>
    <t>10305</t>
  </si>
  <si>
    <t>10106</t>
  </si>
  <si>
    <t>10206</t>
  </si>
  <si>
    <t>Bl.H8-20 b.j.+TV,Hájik 2,stavba</t>
  </si>
  <si>
    <t>10406</t>
  </si>
  <si>
    <t>Hájik 3.4.5.6.stavba-prípr.územ</t>
  </si>
  <si>
    <t>Bl.H9 a -Hájik 2.st.+TV</t>
  </si>
  <si>
    <t>01/07</t>
  </si>
  <si>
    <t>12/08</t>
  </si>
  <si>
    <t>10207</t>
  </si>
  <si>
    <t>Bl. H9b Hájik 2.st s TV</t>
  </si>
  <si>
    <t>1/07</t>
  </si>
  <si>
    <t>101006</t>
  </si>
  <si>
    <t>Bl. H11 s TV Hájik 2.st.</t>
  </si>
  <si>
    <t>04/08</t>
  </si>
  <si>
    <t>10107</t>
  </si>
  <si>
    <t>Bl. H12 s TV Hájik 2.st.</t>
  </si>
  <si>
    <t>10806</t>
  </si>
  <si>
    <t>Bl.E7 Hájik 2.st. s TV</t>
  </si>
  <si>
    <t>10306</t>
  </si>
  <si>
    <t>Bl.E8  Hájik 2.st. s TV</t>
  </si>
  <si>
    <t>01/06</t>
  </si>
  <si>
    <t>10/09</t>
  </si>
  <si>
    <t>133150</t>
  </si>
  <si>
    <t>ZTV-IBV Bytčica</t>
  </si>
  <si>
    <t>12/89</t>
  </si>
  <si>
    <t>IBV-Bôrik III.</t>
  </si>
  <si>
    <t>10906</t>
  </si>
  <si>
    <t>Rozšír. elektr. sietí Bytčica</t>
  </si>
  <si>
    <t>ZÁSOBOVANIE VODOU</t>
  </si>
  <si>
    <t>9212</t>
  </si>
  <si>
    <t>Rozšírenie vodov.Žilin.Lehota</t>
  </si>
  <si>
    <t>07/07</t>
  </si>
  <si>
    <t>09/07</t>
  </si>
  <si>
    <t>9502</t>
  </si>
  <si>
    <t>Vodovod Zádubnie-Zastranie</t>
  </si>
  <si>
    <t>9509</t>
  </si>
  <si>
    <t>Vodovod Vranie I.st.</t>
  </si>
  <si>
    <t>05/95</t>
  </si>
  <si>
    <t>Modernizácia Verej. osvetlenia</t>
  </si>
  <si>
    <t>10/08</t>
  </si>
  <si>
    <t>0611</t>
  </si>
  <si>
    <t>REKREAČ. A ŠPORT. SLUŽBY</t>
  </si>
  <si>
    <t>Telocvičňa T18 Žilina</t>
  </si>
  <si>
    <t>0317</t>
  </si>
  <si>
    <t>Tréning. hala -vzduchot.</t>
  </si>
  <si>
    <t>08.2.07</t>
  </si>
  <si>
    <t>PAMIATKOVÁ STAROSTLIVOSŤ</t>
  </si>
  <si>
    <t>9523</t>
  </si>
  <si>
    <t>Mestsk.divadlo-požiar.ochr.</t>
  </si>
  <si>
    <t>5/07</t>
  </si>
  <si>
    <t>09/08</t>
  </si>
  <si>
    <t>0511</t>
  </si>
  <si>
    <t>Balustrády Far.kostol-oprava</t>
  </si>
  <si>
    <t>0602</t>
  </si>
  <si>
    <t>Rek.fontány na Mar.námestí</t>
  </si>
  <si>
    <t>0610</t>
  </si>
  <si>
    <t>Dom smútku Mojšova Lúčka</t>
  </si>
  <si>
    <t>0/06</t>
  </si>
  <si>
    <t>0614</t>
  </si>
  <si>
    <t>Reliéf ev.bisk.Rupeldta F.</t>
  </si>
  <si>
    <t>08.4.0</t>
  </si>
  <si>
    <t>NÁBOŽ.A INÉ SPOLOČ.SLUŽBY</t>
  </si>
  <si>
    <t>0419</t>
  </si>
  <si>
    <t>Rekonštrukcia kostola  Bytčica</t>
  </si>
  <si>
    <t>0617</t>
  </si>
  <si>
    <t>Rek. Kaplnky Závodie</t>
  </si>
  <si>
    <t>09</t>
  </si>
  <si>
    <t>VZDELÁVANIE</t>
  </si>
  <si>
    <t>10.2.01</t>
  </si>
  <si>
    <t>Zariad. sociál.služ.-staroba</t>
  </si>
  <si>
    <t>067</t>
  </si>
  <si>
    <t>Stacionár pre dôchod.Vlčince</t>
  </si>
  <si>
    <t>Nefinančnej právnickej osoby ( akcie Letisko a.s.)</t>
  </si>
  <si>
    <t>Realizácia nových stavieb</t>
  </si>
  <si>
    <t>Školenia, kurzy, semináre, porady, konferencie......</t>
  </si>
  <si>
    <t>Vratky  príjmov z minulých rokov</t>
  </si>
  <si>
    <t xml:space="preserve">            účelový</t>
  </si>
  <si>
    <t>Veriteľ / Banka</t>
  </si>
  <si>
    <t>Typ</t>
  </si>
  <si>
    <t>Účel</t>
  </si>
  <si>
    <t xml:space="preserve">Pôvodná </t>
  </si>
  <si>
    <t xml:space="preserve">Zostatok </t>
  </si>
  <si>
    <t>Dátum</t>
  </si>
  <si>
    <t>úveru</t>
  </si>
  <si>
    <t>výška úveru</t>
  </si>
  <si>
    <t>splatnosti</t>
  </si>
  <si>
    <t>Dexia banka a.s.</t>
  </si>
  <si>
    <t>dlhodobý  inves.</t>
  </si>
  <si>
    <t>výstavba bytov</t>
  </si>
  <si>
    <t>investičná výstavba</t>
  </si>
  <si>
    <t>Tatra banka a.s.</t>
  </si>
  <si>
    <t>strednodob</t>
  </si>
  <si>
    <t>splátka KO</t>
  </si>
  <si>
    <t>Ľudová banka a.s.</t>
  </si>
  <si>
    <t>kontokorent</t>
  </si>
  <si>
    <t>bežné výdavky</t>
  </si>
  <si>
    <t xml:space="preserve">ŠFRB - Dexia banka </t>
  </si>
  <si>
    <t>ŠFRB</t>
  </si>
  <si>
    <t>výstavba nájomných bytov</t>
  </si>
  <si>
    <t>ŠFRB - OTP banka</t>
  </si>
  <si>
    <t>SPOLU</t>
  </si>
  <si>
    <t>Záväzky z emisie dlhopisov</t>
  </si>
  <si>
    <t>Emitent</t>
  </si>
  <si>
    <t>vydané</t>
  </si>
  <si>
    <t>Objem emisie</t>
  </si>
  <si>
    <t>v Sk</t>
  </si>
  <si>
    <t>Nákup prevádzk. strojov, prístr., zariadení....</t>
  </si>
  <si>
    <t>Rekonštrukcia a modernizácia prevádz.strojov</t>
  </si>
  <si>
    <t>prepojenie Vlčince - Solinky</t>
  </si>
  <si>
    <t>Návratná finančná výpomoc zo ŠR</t>
  </si>
  <si>
    <t>MF SR</t>
  </si>
  <si>
    <t>návratná fin.výpomoc</t>
  </si>
  <si>
    <t>výkup pozemkov pod závody</t>
  </si>
  <si>
    <t>výstavba obyt.súboru Krasňany</t>
  </si>
  <si>
    <t>Rekapitulácia úverov k 30.06.2007</t>
  </si>
  <si>
    <t>tab.č.4</t>
  </si>
  <si>
    <t>tab.č.5</t>
  </si>
  <si>
    <t>tab.č.6</t>
  </si>
  <si>
    <t>tab.č.7</t>
  </si>
  <si>
    <t>tab.č.8</t>
  </si>
  <si>
    <t>tab.č.9</t>
  </si>
  <si>
    <t>tab.č.10</t>
  </si>
  <si>
    <t>tab.č.11</t>
  </si>
  <si>
    <t>tab.č.2</t>
  </si>
  <si>
    <t>Organizácia</t>
  </si>
  <si>
    <t>Projekt</t>
  </si>
  <si>
    <t>Suma</t>
  </si>
  <si>
    <t>OZ MANDALA</t>
  </si>
  <si>
    <t>Dobrý štart II.</t>
  </si>
  <si>
    <t>OZ Náruč</t>
  </si>
  <si>
    <t>Profesion. dobrov. programu</t>
  </si>
  <si>
    <t>SŠZŠ pre žiakov a autizmom</t>
  </si>
  <si>
    <t>Hrou proti dopravným nehodám</t>
  </si>
  <si>
    <t>ZŠ Bytčica</t>
  </si>
  <si>
    <t>Noemova archa</t>
  </si>
  <si>
    <t>Návrat, OZ BA</t>
  </si>
  <si>
    <t>Preles sa chce učiť</t>
  </si>
  <si>
    <t>Nadácia 21. storočia</t>
  </si>
  <si>
    <t>Žilinský literárny festival</t>
  </si>
  <si>
    <t>ZŠ s MŠ Školská Žilina</t>
  </si>
  <si>
    <t>Počítačová gramotnosť</t>
  </si>
  <si>
    <t>KUMAKOKRA združ. rod.a detí</t>
  </si>
  <si>
    <t>Aktivivity na Hájiku</t>
  </si>
  <si>
    <t>Truc sphérique OZ</t>
  </si>
  <si>
    <t xml:space="preserve">Stanica CAMP v šk. roku 07/08 </t>
  </si>
  <si>
    <t>Národná spol. pre prevenciu krim.</t>
  </si>
  <si>
    <t>Ukáž mi cestu</t>
  </si>
  <si>
    <t>Regionálne osvetové centrum</t>
  </si>
  <si>
    <t>Príroda lieči</t>
  </si>
  <si>
    <t>ZŠ Karpatská Žilina</t>
  </si>
  <si>
    <t>Multisenzorické vyučovanie</t>
  </si>
  <si>
    <t>Špec. ZŠ a Špec.MŠ</t>
  </si>
  <si>
    <t>Hrou do života</t>
  </si>
  <si>
    <t>ZŠ Gaštanová ulica</t>
  </si>
  <si>
    <t>Dajme škole farebnú tvár</t>
  </si>
  <si>
    <t>Otvorme sa svetu rozprávkou</t>
  </si>
  <si>
    <t>Elektrotechnická fakulta ŽU</t>
  </si>
  <si>
    <t>Detská univerzita</t>
  </si>
  <si>
    <t>DOMKA združ. salez. mládeže</t>
  </si>
  <si>
    <t>Detské ihrisko</t>
  </si>
  <si>
    <t>Prevádzka KIA/reg.rozvoj/</t>
  </si>
  <si>
    <t>Súkromná základná škola</t>
  </si>
  <si>
    <t>Daruj čas prírode</t>
  </si>
  <si>
    <t xml:space="preserve">ZŠ Lichardova </t>
  </si>
  <si>
    <t>Oddychujme v záhrade</t>
  </si>
  <si>
    <t>OZ Náruč - Pomoc deťom v kríze</t>
  </si>
  <si>
    <t>Rozšírenie terapeutických služ.</t>
  </si>
  <si>
    <t>Slovenský skauting, 35. zbor</t>
  </si>
  <si>
    <t>Skauti v Žiline</t>
  </si>
  <si>
    <t>Žilinské venuše, OZ</t>
  </si>
  <si>
    <t>Úschovňa žilinských venuší</t>
  </si>
  <si>
    <t>Spoločnosť na pomoc autistom</t>
  </si>
  <si>
    <t>Spoločnosť pre komunitu autist.</t>
  </si>
  <si>
    <t>Žilinská knižnica</t>
  </si>
  <si>
    <t>Komunikácia bez bariér</t>
  </si>
  <si>
    <t>Klub abstinentov Žilina- OZ</t>
  </si>
  <si>
    <t>Rodinná terapia</t>
  </si>
  <si>
    <t>Podpora rodič. zručností</t>
  </si>
  <si>
    <t>SZ sluchovo postihnutých</t>
  </si>
  <si>
    <t>Činnosť ZO</t>
  </si>
  <si>
    <t>Diecézna charita Nitra</t>
  </si>
  <si>
    <t>Streetwork v uliciach Žiliny</t>
  </si>
  <si>
    <t>Slovenský zväz telesne postihn.</t>
  </si>
  <si>
    <t>Sociálno-rehabil. Kurz</t>
  </si>
  <si>
    <t>OZ Chránené dielne Žilina</t>
  </si>
  <si>
    <t>Žilina bez bariér</t>
  </si>
  <si>
    <t>Centrum voľnéh času Spektrum</t>
  </si>
  <si>
    <t>Slniečko - minicentrum</t>
  </si>
  <si>
    <t>OZ Detská komunita</t>
  </si>
  <si>
    <t>Otvorme deťom s autizmom</t>
  </si>
  <si>
    <t>KS Únie nevidiacich a slabozrak.</t>
  </si>
  <si>
    <t>Tak poď!</t>
  </si>
  <si>
    <t>Slovenský zväz zdravotne postihn.</t>
  </si>
  <si>
    <t>Ako žiť s celiakiou</t>
  </si>
  <si>
    <t>Nadácia LÚČ v Žiline</t>
  </si>
  <si>
    <t>Dni Nádeje 2007</t>
  </si>
  <si>
    <t>Nadácia Krajina harmónie</t>
  </si>
  <si>
    <t>18. ročník Jašidielňa 2007</t>
  </si>
  <si>
    <t>KO muskulárnych dystrofikov</t>
  </si>
  <si>
    <t>Boccia - to je šport pre nás!</t>
  </si>
  <si>
    <t xml:space="preserve">Olympijský klub Žilina </t>
  </si>
  <si>
    <t>Činnost v roku 2007</t>
  </si>
  <si>
    <t>OZ PAPAVERO</t>
  </si>
  <si>
    <t>Basketbalový streetbalový kôš</t>
  </si>
  <si>
    <t>TJ Mladosť Žilina - šachový oddiel</t>
  </si>
  <si>
    <t>Žilinská šachová škola</t>
  </si>
  <si>
    <t>Žilinská univerzita v Žiline</t>
  </si>
  <si>
    <t>Štandartná údržba atlet. dráhy</t>
  </si>
  <si>
    <t>Rekonštrukcia asfalt. ihriska</t>
  </si>
  <si>
    <t>TJ Tatran Bytčica</t>
  </si>
  <si>
    <t>Mládež na ihriskách</t>
  </si>
  <si>
    <t>ZŠ Námestie mladosti ZA</t>
  </si>
  <si>
    <t>Miniihrisko - pozemné práce</t>
  </si>
  <si>
    <t>SCVČ Žirafa</t>
  </si>
  <si>
    <t xml:space="preserve">CéVéCéčka pre decká </t>
  </si>
  <si>
    <t>Šport a kultúra bez hraníc</t>
  </si>
  <si>
    <t>ŠK JUVENTA ŽILINA</t>
  </si>
  <si>
    <t>Pohyb pre všetkých</t>
  </si>
  <si>
    <t>CVČ Spektrum</t>
  </si>
  <si>
    <t>Vráťme šport na ihriská</t>
  </si>
  <si>
    <t>Materská škola Hliny IV</t>
  </si>
  <si>
    <t>Zriad. a vybavenie pohyb. centra</t>
  </si>
  <si>
    <t>Klub Značkár Žilina</t>
  </si>
  <si>
    <t>Podpora pravidelnej činnosti</t>
  </si>
  <si>
    <t>Klub turistov a horolezcov Javorník</t>
  </si>
  <si>
    <t>Základy vysokohorskej turistiky</t>
  </si>
  <si>
    <t>Gymnázium Varšavská cesta</t>
  </si>
  <si>
    <t>Bezpečné miesto pre všetkých</t>
  </si>
  <si>
    <t>Cyklistický spolok Žilina</t>
  </si>
  <si>
    <t>Rozvoj cyklistického športu v ZA</t>
  </si>
  <si>
    <t>Rekonštrukcia volejbal. ihriska</t>
  </si>
  <si>
    <t>ZŠ s MŠ Brodno</t>
  </si>
  <si>
    <t>Detská záhrada</t>
  </si>
  <si>
    <t>OZ Kresť.centrum Nový začiatok</t>
  </si>
  <si>
    <t>Déčko-program pre deti a dosp.</t>
  </si>
  <si>
    <t>Žilinský detský zbor Odborárik</t>
  </si>
  <si>
    <t>Prezentácia žil. detského zboru</t>
  </si>
  <si>
    <t>Žilinská univerzita</t>
  </si>
  <si>
    <t>Hodnotné knihy pre Žilinčanov</t>
  </si>
  <si>
    <t>Frontinus</t>
  </si>
  <si>
    <t>Tvoje mesto - Žilina</t>
  </si>
  <si>
    <t>Zuzana Oslejová</t>
  </si>
  <si>
    <t>Kultúrne leto v Modrom Vrchu</t>
  </si>
  <si>
    <t>Miešaný zbor Žilina</t>
  </si>
  <si>
    <t xml:space="preserve">Osemsto kilometrov </t>
  </si>
  <si>
    <t>Považská galéria umenia v ZA</t>
  </si>
  <si>
    <t>Skupina Mikuláša Galandu</t>
  </si>
  <si>
    <t>OZ STOPY</t>
  </si>
  <si>
    <t>ODPOJ SA!</t>
  </si>
  <si>
    <t>Miroslav Valovič - Lightune</t>
  </si>
  <si>
    <t>ÓDA</t>
  </si>
  <si>
    <t>Združenie Dobrý pastier</t>
  </si>
  <si>
    <t>Zázračná sliepočka</t>
  </si>
  <si>
    <t>Súkromné centrum voľného času</t>
  </si>
  <si>
    <t>CONVERSE Life on Floor II</t>
  </si>
  <si>
    <t>100 farieb života Žiliny (3.ročník)</t>
  </si>
  <si>
    <t>Darmodej - občianske združenie</t>
  </si>
  <si>
    <t>Pane, zjednoť nás</t>
  </si>
  <si>
    <t xml:space="preserve">Mgr.Art.Peter Zamiška-SIDITATTOO </t>
  </si>
  <si>
    <t>Verejná galéria</t>
  </si>
  <si>
    <t>Zbor Žilincov</t>
  </si>
  <si>
    <t>Prof. Richard Masina</t>
  </si>
  <si>
    <t>Frankl, Peter: Židia v Žiline</t>
  </si>
  <si>
    <t>Stanica Žilina - Zárečie</t>
  </si>
  <si>
    <t>Ing. Arch. Dušan Melichar</t>
  </si>
  <si>
    <t>Genius loci mesta Žiliny</t>
  </si>
  <si>
    <t>OZ POLONUS</t>
  </si>
  <si>
    <t>I Žilinské fórum národn. menšín</t>
  </si>
  <si>
    <t>OZ MASTODONT</t>
  </si>
  <si>
    <t>Vydanie zbierky poviedok</t>
  </si>
  <si>
    <t>Katarína Mikolášová</t>
  </si>
  <si>
    <t>Knižná publik. pre deti</t>
  </si>
  <si>
    <t>Mgr. Ján Marosz</t>
  </si>
  <si>
    <t>Stredoveká hudba</t>
  </si>
  <si>
    <t>Hudba Žiliny</t>
  </si>
  <si>
    <t>OZ Eiwhana</t>
  </si>
  <si>
    <t>Skrotenie živlov</t>
  </si>
  <si>
    <t>Dom Matice slovenskej</t>
  </si>
  <si>
    <t>Vydanie zbierky povestí</t>
  </si>
  <si>
    <t>OZ pre deti a mládež Domček poznania</t>
  </si>
  <si>
    <t xml:space="preserve">Putovanie príbehu mesta </t>
  </si>
  <si>
    <t>Regionálne osvetové stredisko v ZA</t>
  </si>
  <si>
    <t>Čaro vianoc</t>
  </si>
  <si>
    <t>Chevra - občianske združenie</t>
  </si>
  <si>
    <t>Všetci sme ľudia</t>
  </si>
  <si>
    <t>DISCOWORDL</t>
  </si>
  <si>
    <t>DISCOWORDL 2007</t>
  </si>
  <si>
    <t>LÚČ - domov sociálnych služieb</t>
  </si>
  <si>
    <t>Poznávame Slovensko</t>
  </si>
  <si>
    <t>Info-poradenské centrum mladých Brodno</t>
  </si>
  <si>
    <t>Spievajte pánovi</t>
  </si>
  <si>
    <t>Výtvarná agentúra A1, Jaroslav Horečný</t>
  </si>
  <si>
    <t>Výtvarné umenie sev. Slovenska</t>
  </si>
  <si>
    <t>Učel</t>
  </si>
  <si>
    <t>Carneval Slovakia Žilina III</t>
  </si>
  <si>
    <t>ZŠ Závodie</t>
  </si>
  <si>
    <t>Školská jedáleň PF č. 7</t>
  </si>
  <si>
    <t>ŽU ústav TV</t>
  </si>
  <si>
    <t xml:space="preserve">Cestovné náklady </t>
  </si>
  <si>
    <t>Úsmev ako dar</t>
  </si>
  <si>
    <t>Najmilší koncert roka</t>
  </si>
  <si>
    <t>Hudobné centrum</t>
  </si>
  <si>
    <t>Stredoeurópsky festival koncert. umenia</t>
  </si>
  <si>
    <t>Štátny komorný orchester</t>
  </si>
  <si>
    <t>Cena pre najmladšieho účastníka</t>
  </si>
  <si>
    <t>Amavet asociácia pre mládež</t>
  </si>
  <si>
    <t>Svetová súťaž Intel ISEF</t>
  </si>
  <si>
    <t>Žilinský vysokohorský klub</t>
  </si>
  <si>
    <t>Festival - Vysoké hory 2007</t>
  </si>
  <si>
    <t>Združenie rómskych detí a mládeže</t>
  </si>
  <si>
    <t>Medzinárodný deň Rómov</t>
  </si>
  <si>
    <t>Slovenský červený kríž Bytčica</t>
  </si>
  <si>
    <t>Deň šedín a kvetín</t>
  </si>
  <si>
    <t>Miestny odbor Matice slovenskej BY</t>
  </si>
  <si>
    <t>Na činnosť PF č.6</t>
  </si>
  <si>
    <t>Slovenský spolok SCRABBLE</t>
  </si>
  <si>
    <t>Občerstvenie účastníkov turnaja</t>
  </si>
  <si>
    <t xml:space="preserve">Beh do Strečnianskych hradných schodov </t>
  </si>
  <si>
    <t>TJ Mladosť, Šachový oddiel</t>
  </si>
  <si>
    <t>Majstrovstvá SR v Rapid šachu</t>
  </si>
  <si>
    <t>Únia žien Slovenska</t>
  </si>
  <si>
    <t>Deň matiek</t>
  </si>
  <si>
    <t xml:space="preserve">Na činnosť </t>
  </si>
  <si>
    <t>DHZ Trnové</t>
  </si>
  <si>
    <t>Súťaž hasič.družstiev a mladých hasičov</t>
  </si>
  <si>
    <t>Slov. zväz telesne postihnutých</t>
  </si>
  <si>
    <t>Na nákup prenosných rámp pre vozíčkárov</t>
  </si>
  <si>
    <t>Na krytie nákladov</t>
  </si>
  <si>
    <t>Súkromné centrum voľného Žirafa</t>
  </si>
  <si>
    <t>Majstrovstvá sveta v hokejbale</t>
  </si>
  <si>
    <t xml:space="preserve">Mládežnícky basket. klub Žilina  </t>
  </si>
  <si>
    <t>Majstrovstvá SR v basketbale</t>
  </si>
  <si>
    <t>Na poskytovanie sociálnych služieb</t>
  </si>
  <si>
    <t>ZOS postihn.epilepsiou</t>
  </si>
  <si>
    <t>Na pomoc pri vedení klubu</t>
  </si>
  <si>
    <t>Bežné granty a transfery</t>
  </si>
  <si>
    <t>Počet predstavení</t>
  </si>
  <si>
    <t>Počet návštevníkov</t>
  </si>
  <si>
    <t>Slovenská debatná asociácia</t>
  </si>
  <si>
    <t>Majstrovstvá sveta v debatovaní v Soule</t>
  </si>
  <si>
    <t>Kultúrne leto 2007</t>
  </si>
  <si>
    <t>Miestne kultúrne stredisko</t>
  </si>
  <si>
    <t>Cyrilometodské dni XVIII. ročník</t>
  </si>
  <si>
    <t>Info-porad. centrum Brodno PF 8</t>
  </si>
  <si>
    <t>Spievajte pánovi - kresťanské zbory</t>
  </si>
  <si>
    <t>ŠK polície LUGER</t>
  </si>
  <si>
    <t>IV. kolo Extraliga SAPS</t>
  </si>
  <si>
    <t>DHZ Brodno</t>
  </si>
  <si>
    <t>Na činnosť PF č. 8</t>
  </si>
  <si>
    <t>ZŠ a MŠ Brodno</t>
  </si>
  <si>
    <t>Robotnícka TJ Brodno</t>
  </si>
  <si>
    <t>Na činnosť</t>
  </si>
  <si>
    <t>MŠ Považský Chlmec</t>
  </si>
  <si>
    <t>Na nákup zariadenia</t>
  </si>
  <si>
    <t>Spevácky zbor MÁJ</t>
  </si>
  <si>
    <t>Na vyplatenie odmeny dirigentke</t>
  </si>
  <si>
    <t>Príprava žil. cyklistu Petra Sagana</t>
  </si>
  <si>
    <t>Slovenský zväz chovateľov</t>
  </si>
  <si>
    <t>7. medzinárodná výstava mačiek v Žiline</t>
  </si>
  <si>
    <t>tab.č. 16</t>
  </si>
  <si>
    <t>Dotácie poskytnuté k 30.6.2007</t>
  </si>
  <si>
    <t>tab.č. 17</t>
  </si>
  <si>
    <t>Dotácie poskytnuté k 30.6.2007 - grantový systém</t>
  </si>
  <si>
    <t>P.č.</t>
  </si>
  <si>
    <t>Organizácie Mesta Žilina</t>
  </si>
  <si>
    <t>m.j.</t>
  </si>
  <si>
    <t>Rozpočtovej organizácii - ZŠ- prenesené komp.</t>
  </si>
  <si>
    <t>Čerpanie rozpočtu k 30.6.2007 - školstvo - podľa výkazov</t>
  </si>
  <si>
    <t>P.</t>
  </si>
  <si>
    <t>Názov</t>
  </si>
  <si>
    <t>Výkaz.</t>
  </si>
  <si>
    <t>Výdavky</t>
  </si>
  <si>
    <t>č.</t>
  </si>
  <si>
    <t>organizácie</t>
  </si>
  <si>
    <t>príjmy</t>
  </si>
  <si>
    <t>výdav.</t>
  </si>
  <si>
    <t>prenes.</t>
  </si>
  <si>
    <t>origin.</t>
  </si>
  <si>
    <t>kapit.</t>
  </si>
  <si>
    <t>príj.</t>
  </si>
  <si>
    <t>kom.+HN</t>
  </si>
  <si>
    <t>kompet.</t>
  </si>
  <si>
    <t>z príj.</t>
  </si>
  <si>
    <t>PK</t>
  </si>
  <si>
    <t>OK</t>
  </si>
  <si>
    <t>1.</t>
  </si>
  <si>
    <t xml:space="preserve"> ZŠ  Bytčica</t>
  </si>
  <si>
    <t>2.</t>
  </si>
  <si>
    <t xml:space="preserve">       Zádubnie</t>
  </si>
  <si>
    <t>3.</t>
  </si>
  <si>
    <t xml:space="preserve">       Bánova</t>
  </si>
  <si>
    <t>4.</t>
  </si>
  <si>
    <t xml:space="preserve">       Brodno</t>
  </si>
  <si>
    <t>5.</t>
  </si>
  <si>
    <t xml:space="preserve">       Budatín</t>
  </si>
  <si>
    <t>6.</t>
  </si>
  <si>
    <t xml:space="preserve">       Mojš. Lúčka</t>
  </si>
  <si>
    <t>7.</t>
  </si>
  <si>
    <t xml:space="preserve">       Trnové</t>
  </si>
  <si>
    <t>8.</t>
  </si>
  <si>
    <t xml:space="preserve">       Závodie</t>
  </si>
  <si>
    <t>9.</t>
  </si>
  <si>
    <t xml:space="preserve">       Hollého ul.</t>
  </si>
  <si>
    <t>10.</t>
  </si>
  <si>
    <t xml:space="preserve">       V. Javorku</t>
  </si>
  <si>
    <t>11.</t>
  </si>
  <si>
    <t xml:space="preserve">       Jarná</t>
  </si>
  <si>
    <t>12.</t>
  </si>
  <si>
    <t xml:space="preserve">       Lichardova</t>
  </si>
  <si>
    <t>13.</t>
  </si>
  <si>
    <t xml:space="preserve">       Gorazda</t>
  </si>
  <si>
    <t>14.</t>
  </si>
  <si>
    <t xml:space="preserve">       Karpatská</t>
  </si>
  <si>
    <t>15.</t>
  </si>
  <si>
    <t xml:space="preserve">       Martinská</t>
  </si>
  <si>
    <t>16.</t>
  </si>
  <si>
    <t xml:space="preserve">       Gaštanová</t>
  </si>
  <si>
    <t>17.</t>
  </si>
  <si>
    <t xml:space="preserve">       Limbová</t>
  </si>
  <si>
    <t>18.</t>
  </si>
  <si>
    <t xml:space="preserve">       Hájik</t>
  </si>
  <si>
    <t>19.</t>
  </si>
  <si>
    <t xml:space="preserve"> ZUŠ Arvaya</t>
  </si>
  <si>
    <t>20.</t>
  </si>
  <si>
    <t>21.</t>
  </si>
  <si>
    <t>22.</t>
  </si>
  <si>
    <t xml:space="preserve"> CVČ Hurbanova</t>
  </si>
  <si>
    <t>23.</t>
  </si>
  <si>
    <t xml:space="preserve"> SSŠ Varšavská</t>
  </si>
  <si>
    <t>24.</t>
  </si>
  <si>
    <t xml:space="preserve"> MŠ  Bánova</t>
  </si>
  <si>
    <t>25.</t>
  </si>
  <si>
    <t xml:space="preserve">        Budatín</t>
  </si>
  <si>
    <t>26.</t>
  </si>
  <si>
    <t xml:space="preserve">        Bytčica</t>
  </si>
  <si>
    <t>27.</t>
  </si>
  <si>
    <t xml:space="preserve">        Mojš. Lúčka</t>
  </si>
  <si>
    <t>28.</t>
  </si>
  <si>
    <t xml:space="preserve">        Pov. Chlmec</t>
  </si>
  <si>
    <t>29.</t>
  </si>
  <si>
    <t xml:space="preserve">        Strážov</t>
  </si>
  <si>
    <t>30.</t>
  </si>
  <si>
    <t xml:space="preserve">        Zástranie</t>
  </si>
  <si>
    <t>31.</t>
  </si>
  <si>
    <t xml:space="preserve">        A. Kmeťa</t>
  </si>
  <si>
    <t>32.</t>
  </si>
  <si>
    <t xml:space="preserve">        Predmest.</t>
  </si>
  <si>
    <t>33.</t>
  </si>
  <si>
    <t xml:space="preserve">        Stavbárska</t>
  </si>
  <si>
    <t>34.</t>
  </si>
  <si>
    <t xml:space="preserve">        Puškinova</t>
  </si>
  <si>
    <t>35.</t>
  </si>
  <si>
    <t xml:space="preserve">        Čajákova</t>
  </si>
  <si>
    <t>36.</t>
  </si>
  <si>
    <t xml:space="preserve">        V. Javorku</t>
  </si>
  <si>
    <t>37.</t>
  </si>
  <si>
    <t xml:space="preserve">        Bajzova</t>
  </si>
  <si>
    <t>38.</t>
  </si>
  <si>
    <t xml:space="preserve">        Jarná</t>
  </si>
  <si>
    <t>39.</t>
  </si>
  <si>
    <t xml:space="preserve">        Lichardova</t>
  </si>
  <si>
    <t>40.</t>
  </si>
  <si>
    <t xml:space="preserve">        Borodáča 6</t>
  </si>
  <si>
    <t>41.</t>
  </si>
  <si>
    <t xml:space="preserve">        Borodáča 7</t>
  </si>
  <si>
    <t>42.</t>
  </si>
  <si>
    <t xml:space="preserve">        Gemerská</t>
  </si>
  <si>
    <t>43.</t>
  </si>
  <si>
    <t xml:space="preserve">        Trnavská</t>
  </si>
  <si>
    <t>44.</t>
  </si>
  <si>
    <t xml:space="preserve">        Limbová</t>
  </si>
  <si>
    <t>45.</t>
  </si>
  <si>
    <t xml:space="preserve">        Hájik</t>
  </si>
  <si>
    <t xml:space="preserve"> S p o l u :</t>
  </si>
  <si>
    <t>tab.č.18</t>
  </si>
  <si>
    <t>Bežné výdavky</t>
  </si>
  <si>
    <t>v tis. Sk</t>
  </si>
  <si>
    <t>01.1.1.6. Výdavky verejnej správy</t>
  </si>
  <si>
    <t>Mzdy, platy, sl.príjmy a ost.osobné vyrovnania</t>
  </si>
  <si>
    <t>Poistné a príspevok do poisťovní</t>
  </si>
  <si>
    <t>Tovary a služby</t>
  </si>
  <si>
    <t>z toho</t>
  </si>
  <si>
    <t>Cestovné náhrady</t>
  </si>
  <si>
    <t>Energie, voda a komunikácie</t>
  </si>
  <si>
    <t xml:space="preserve">Materiál </t>
  </si>
  <si>
    <t>Interiérové vybavenie</t>
  </si>
  <si>
    <t>633 002</t>
  </si>
  <si>
    <t>Výpočtová technika</t>
  </si>
  <si>
    <t>Telekom.technika</t>
  </si>
  <si>
    <t>Prev.stroje a zariad.</t>
  </si>
  <si>
    <t>Špeciálne stroje a zariadenia</t>
  </si>
  <si>
    <t>Všeobecný materiál</t>
  </si>
  <si>
    <t>Knihy, časopisy, noviny, učebnice, uč. pomôcky.....</t>
  </si>
  <si>
    <t>Pracovné odevy,obuv</t>
  </si>
  <si>
    <t>Softvér a licencie</t>
  </si>
  <si>
    <t>Palivá ako zdroj energie</t>
  </si>
  <si>
    <t>Reprezentačné</t>
  </si>
  <si>
    <t>Dopravné</t>
  </si>
  <si>
    <t>v tom</t>
  </si>
  <si>
    <t>Poistenie</t>
  </si>
  <si>
    <t>Rutinná a štandartná údržba</t>
  </si>
  <si>
    <t>Nájomné za nájom</t>
  </si>
  <si>
    <t>Služby</t>
  </si>
  <si>
    <t>637 001</t>
  </si>
  <si>
    <t>Školenia, kurzy, semináre, porady, konferencie, symp.</t>
  </si>
  <si>
    <t>Konkurzy,súťaže</t>
  </si>
  <si>
    <t>Propagácia, reklama a inzercia</t>
  </si>
  <si>
    <t>Všeobecné služby</t>
  </si>
  <si>
    <t>Špeciálne služby</t>
  </si>
  <si>
    <t>Náhrady</t>
  </si>
  <si>
    <t>Náhrady mzdy a platu</t>
  </si>
  <si>
    <t>Štúdie,expertízy,posudky</t>
  </si>
  <si>
    <t>Poplatky a odvody</t>
  </si>
  <si>
    <t>Stravovanie</t>
  </si>
  <si>
    <t>Poistné</t>
  </si>
  <si>
    <t>Prídel do sociálneho fondu</t>
  </si>
  <si>
    <t>Kolkové známky</t>
  </si>
  <si>
    <t>Odmeny a príspevky-poslanci</t>
  </si>
  <si>
    <t>Odmeny zamestnancov mimopracovného pomeru</t>
  </si>
  <si>
    <t>Bežné transfery</t>
  </si>
  <si>
    <t>Občianske združeniam a nadáciam</t>
  </si>
  <si>
    <t>Na členské</t>
  </si>
  <si>
    <t>Na odstupné</t>
  </si>
  <si>
    <t>Na odchodné</t>
  </si>
  <si>
    <t>Na nemocenské dávky</t>
  </si>
  <si>
    <t>01.1.1.6. Výdavky verejnej správy-ŠFRB</t>
  </si>
  <si>
    <t>01.1.1.6. Výdavky verejnej správy- pozemné komunikácie</t>
  </si>
  <si>
    <t>01.1.1.6. Výdavky verejnej správy-stavebný úrad</t>
  </si>
  <si>
    <t>01.1.2 Finančná a rozpočtová oblasť</t>
  </si>
  <si>
    <t>Príspevky- finančné vysporiadanie</t>
  </si>
  <si>
    <t>Finančné vysporiadanie DPMŽ</t>
  </si>
  <si>
    <t>01.3.3. Matričná činnosť</t>
  </si>
  <si>
    <t>01.6.0. Všeobecné verejné služby - register obyvateľstva</t>
  </si>
  <si>
    <t xml:space="preserve">01.7.0 Transakcie verejného dlhu </t>
  </si>
  <si>
    <t>Splácanie úrokov v tuzemsku</t>
  </si>
  <si>
    <t>Banke a pobočke zahraničnej banky</t>
  </si>
  <si>
    <t>02.2.0 Civilná obrana</t>
  </si>
  <si>
    <t>Energie</t>
  </si>
  <si>
    <t>Poštovné služby a telekomunikačné služby</t>
  </si>
  <si>
    <t>Materiál</t>
  </si>
  <si>
    <t>Budov, objektov alebo ich častí</t>
  </si>
  <si>
    <t>03.2.0 Ochrana pred požiarmi</t>
  </si>
  <si>
    <t>Špeciálny materiál</t>
  </si>
  <si>
    <t>Pracovné odevy, obuv a pracovné pomôcky</t>
  </si>
  <si>
    <t>Knihy,časopisy,noviny</t>
  </si>
  <si>
    <t>634 001</t>
  </si>
  <si>
    <t>Palivo, mazivá, oleje, špeciálne kvapaliny</t>
  </si>
  <si>
    <t>Servis, údržba, opravy a výdavky s tým spojené</t>
  </si>
  <si>
    <t>Špeciálnej techniky</t>
  </si>
  <si>
    <t>03.1.0.</t>
  </si>
  <si>
    <t>Policajné služby</t>
  </si>
  <si>
    <t>631 001</t>
  </si>
  <si>
    <t>Tuzemské</t>
  </si>
  <si>
    <t>Potraviny</t>
  </si>
  <si>
    <t>04.1.1  Všeobecná ekonomická a obchodná oblasť -jedáleň MÚ</t>
  </si>
  <si>
    <t>Prevádz.stroje a zariadenia</t>
  </si>
  <si>
    <t>pracovné odevy, náradie, materiál</t>
  </si>
  <si>
    <t>04.2.2.Lesníctvo</t>
  </si>
  <si>
    <t>04.4.3 Výstavba</t>
  </si>
  <si>
    <t xml:space="preserve">Štúdie,posudky </t>
  </si>
  <si>
    <t>04.5.1 Cestná doprava</t>
  </si>
  <si>
    <t>Dotácie DPMŽ s.r.o.</t>
  </si>
  <si>
    <t>Transfery nadácii</t>
  </si>
  <si>
    <t>04.5.1.3 Správa a údržba ciest</t>
  </si>
  <si>
    <t>04.7.3 Cestovný ruch</t>
  </si>
  <si>
    <t>05.1.0 Nakladanie s odpadmi</t>
  </si>
  <si>
    <t>Vodné,stočné</t>
  </si>
  <si>
    <t xml:space="preserve">Údržba chodníkov </t>
  </si>
  <si>
    <t xml:space="preserve">Odvoz komunál.odpadov </t>
  </si>
  <si>
    <t>05.6.0. Ochrana životného prostredia</t>
  </si>
  <si>
    <t>Údržba zelene</t>
  </si>
  <si>
    <t>06.2.0 Rozvoj obcí</t>
  </si>
  <si>
    <t xml:space="preserve">Údržba cintorínov </t>
  </si>
  <si>
    <t>06.3.0 Zásobovanie vodou</t>
  </si>
  <si>
    <t>06.4.0 Verejné osvetlenie</t>
  </si>
  <si>
    <t>632 001</t>
  </si>
  <si>
    <t>Údržba</t>
  </si>
  <si>
    <t>06.6.0 Bývanie-Bytterm</t>
  </si>
  <si>
    <t>Poplatky,odvody</t>
  </si>
  <si>
    <t>08.1.0 Rekreačné a športové služby</t>
  </si>
  <si>
    <t>Chata</t>
  </si>
  <si>
    <t>Prídel do sociálneho findu</t>
  </si>
  <si>
    <t>Bežný transfer</t>
  </si>
  <si>
    <t>Bežný transfer príspevkovej org. MKP+Športcentrum</t>
  </si>
  <si>
    <t>Bežný transfer občianskym združeniam</t>
  </si>
  <si>
    <t>Dotácia právnickým osobám - MsHK a.s.</t>
  </si>
  <si>
    <t>08.2.0 Kultúrne služby</t>
  </si>
  <si>
    <t>08.2.0.1. Divadlá</t>
  </si>
  <si>
    <t>Bežný transfer príspevkovej org. - Mestské divadlo</t>
  </si>
  <si>
    <t>08.2.0.3. Kultúrne zariadenia - kultúrne domy</t>
  </si>
  <si>
    <t>08.2.0.9. Ostatné kultúrne služby</t>
  </si>
  <si>
    <t>08.4.0 Náboženské služby</t>
  </si>
  <si>
    <t>Bežný transfer cirkvi</t>
  </si>
  <si>
    <t>09.1.1.  Predškolská výchova - detské jasle</t>
  </si>
  <si>
    <t>09.1.1.1 Predškolská výchova - Materské školy</t>
  </si>
  <si>
    <t>Transfery v rámci verejnej správy</t>
  </si>
  <si>
    <t>Rozpočtovej organizácii</t>
  </si>
  <si>
    <t>09.1.2.  Základné vzdelanie</t>
  </si>
  <si>
    <t>Rozpočtovej organizácii - školské jedálne pri ZŠ</t>
  </si>
  <si>
    <t>Rozpočtovej organizácii - školské kluby detí pri ZŠ</t>
  </si>
  <si>
    <t>Neštátnym školským organizáciam</t>
  </si>
  <si>
    <t>09.5.0.1 Zariadenia pre záujmové vzdelávanie</t>
  </si>
  <si>
    <t>Rozpočtovej organizácii - základné umelecké školy</t>
  </si>
  <si>
    <t>09.5.0.2 Centrá voľného času</t>
  </si>
  <si>
    <t>Rozpočtovej organizácii - CVČ</t>
  </si>
  <si>
    <t>09.6.0.7. Stredisko služieb škole</t>
  </si>
  <si>
    <t xml:space="preserve">Rozpočtovej organizácii </t>
  </si>
  <si>
    <t>10.2.0 Staroba - jedáleň dôchodcov,kluby dôchodcov</t>
  </si>
  <si>
    <t>Softvér</t>
  </si>
  <si>
    <t>Konkurzy a súťaže</t>
  </si>
  <si>
    <t>10.2.0.2 Ďalšie sociálne služby - opatrovateľské služby</t>
  </si>
  <si>
    <t>Cestovné</t>
  </si>
  <si>
    <t>Odchodné</t>
  </si>
  <si>
    <t>10.7.0.1.Dávky sociálnej pomoci</t>
  </si>
  <si>
    <t>Špeciálne služby -pohreby</t>
  </si>
  <si>
    <t>Transfery jednotlivcom a neziskovým právn. os.</t>
  </si>
  <si>
    <t>10.4.0</t>
  </si>
  <si>
    <t>Na dávku v hmotnej núdzi a príspevky k dávke</t>
  </si>
  <si>
    <t>Bežné výdavky spolu:</t>
  </si>
  <si>
    <t>Kapitálové výdavky</t>
  </si>
  <si>
    <t>Nákup pozemkov</t>
  </si>
  <si>
    <t>Nákup softvéru</t>
  </si>
  <si>
    <t>Nákup licencií</t>
  </si>
  <si>
    <t>Nákup interiérového vybavenia</t>
  </si>
  <si>
    <t>Nákup výpočtovej techniky</t>
  </si>
  <si>
    <t>Nákup telekomunik.techniky</t>
  </si>
  <si>
    <t>Rekonštrukcia a modernizácia  VT</t>
  </si>
  <si>
    <t>Nákup osobných automobilov</t>
  </si>
  <si>
    <t>Kapitálový transfer na mestskú verejnú dopravu</t>
  </si>
  <si>
    <t>Kapitálový transfer pre MKP a Športcentrum</t>
  </si>
  <si>
    <t>Kapitálový transfer pre Mestské divadlo</t>
  </si>
  <si>
    <t xml:space="preserve">Kapitálový transfer </t>
  </si>
  <si>
    <t>Kapitálový transfer -školské jedálne pri ZŠ</t>
  </si>
  <si>
    <t>Kapitálové výdavky spolu:</t>
  </si>
  <si>
    <t xml:space="preserve">Výdavkové finančné operácie </t>
  </si>
  <si>
    <t>01.7.0  Transakcie verejného dlhu</t>
  </si>
  <si>
    <t>Splácanie tuzemskej istiny z bankových úverov dlh.</t>
  </si>
  <si>
    <t>Sumarizácia</t>
  </si>
  <si>
    <t>Bežné výdavky spolu</t>
  </si>
  <si>
    <t>Kapitálové výdavky spolu</t>
  </si>
  <si>
    <t>Výdavkové finančné operácie</t>
  </si>
  <si>
    <t>Rozpočtové výdavky spolu</t>
  </si>
  <si>
    <t xml:space="preserve">Bežné príjmy </t>
  </si>
  <si>
    <t xml:space="preserve">Kapitálové príjmy </t>
  </si>
  <si>
    <t>Príjmové finančné operácie</t>
  </si>
  <si>
    <t>Rozpočtové príjmy spolu</t>
  </si>
  <si>
    <t>Bežný rozpočet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</si>
</sst>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_-* #,##0.0\ &quot;Sk&quot;_-;\-* #,##0.0\ &quot;Sk&quot;_-;_-* &quot;-&quot;??\ &quot;Sk&quot;_-;_-@_-"/>
  </numFmts>
  <fonts count="38">
    <font>
      <sz val="10"/>
      <name val="Arial CE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1"/>
      <name val="Arial"/>
      <family val="0"/>
    </font>
    <font>
      <b/>
      <i/>
      <sz val="12"/>
      <name val="Arial"/>
      <family val="0"/>
    </font>
    <font>
      <i/>
      <sz val="12"/>
      <name val="Arial"/>
      <family val="0"/>
    </font>
    <font>
      <sz val="11"/>
      <name val="Arial"/>
      <family val="0"/>
    </font>
    <font>
      <b/>
      <sz val="14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b/>
      <sz val="11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6"/>
      <name val="Arial CE"/>
      <family val="0"/>
    </font>
    <font>
      <sz val="18"/>
      <name val="Arial CE"/>
      <family val="0"/>
    </font>
    <font>
      <b/>
      <sz val="20"/>
      <name val="Arial"/>
      <family val="2"/>
    </font>
    <font>
      <b/>
      <sz val="16"/>
      <name val="Arial CE"/>
      <family val="0"/>
    </font>
    <font>
      <b/>
      <sz val="20"/>
      <name val="Arial CE"/>
      <family val="0"/>
    </font>
    <font>
      <b/>
      <sz val="8"/>
      <name val="Arial CE"/>
      <family val="2"/>
    </font>
    <font>
      <i/>
      <sz val="10"/>
      <name val="Arial CE"/>
      <family val="0"/>
    </font>
    <font>
      <sz val="10"/>
      <color indexed="22"/>
      <name val="Arial CE"/>
      <family val="0"/>
    </font>
    <font>
      <sz val="10"/>
      <color indexed="9"/>
      <name val="Arial CE"/>
      <family val="0"/>
    </font>
    <font>
      <sz val="12"/>
      <color indexed="8"/>
      <name val="Arial CE"/>
      <family val="0"/>
    </font>
    <font>
      <sz val="12"/>
      <color indexed="22"/>
      <name val="Arial CE"/>
      <family val="0"/>
    </font>
    <font>
      <b/>
      <sz val="12"/>
      <color indexed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0"/>
      <name val="Arial"/>
      <family val="2"/>
    </font>
    <font>
      <b/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medium"/>
      <right style="medium"/>
      <top style="thin">
        <color indexed="8"/>
      </top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thin">
        <color indexed="8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double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84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wrapText="1"/>
    </xf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 applyAlignment="1">
      <alignment wrapText="1"/>
    </xf>
    <xf numFmtId="3" fontId="3" fillId="2" borderId="7" xfId="0" applyNumberFormat="1" applyFont="1" applyFill="1" applyBorder="1" applyAlignment="1">
      <alignment/>
    </xf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wrapText="1"/>
    </xf>
    <xf numFmtId="3" fontId="3" fillId="0" borderId="7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/>
    </xf>
    <xf numFmtId="3" fontId="1" fillId="0" borderId="6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wrapText="1"/>
    </xf>
    <xf numFmtId="3" fontId="1" fillId="0" borderId="7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/>
    </xf>
    <xf numFmtId="0" fontId="1" fillId="2" borderId="0" xfId="0" applyFont="1" applyFill="1" applyAlignment="1">
      <alignment/>
    </xf>
    <xf numFmtId="3" fontId="3" fillId="2" borderId="8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wrapText="1"/>
    </xf>
    <xf numFmtId="3" fontId="1" fillId="2" borderId="6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/>
    </xf>
    <xf numFmtId="0" fontId="3" fillId="2" borderId="0" xfId="0" applyFont="1" applyFill="1" applyAlignment="1">
      <alignment/>
    </xf>
    <xf numFmtId="0" fontId="1" fillId="2" borderId="9" xfId="0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1" fillId="0" borderId="7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wrapText="1"/>
    </xf>
    <xf numFmtId="3" fontId="1" fillId="0" borderId="13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 wrapText="1"/>
    </xf>
    <xf numFmtId="3" fontId="1" fillId="0" borderId="14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1" fillId="0" borderId="8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wrapText="1"/>
    </xf>
    <xf numFmtId="3" fontId="3" fillId="2" borderId="17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2" borderId="19" xfId="0" applyFont="1" applyFill="1" applyBorder="1" applyAlignment="1">
      <alignment/>
    </xf>
    <xf numFmtId="0" fontId="4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wrapText="1"/>
    </xf>
    <xf numFmtId="3" fontId="4" fillId="2" borderId="12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8" fontId="1" fillId="0" borderId="0" xfId="15" applyNumberFormat="1" applyFont="1" applyFill="1" applyAlignment="1">
      <alignment/>
    </xf>
    <xf numFmtId="4" fontId="1" fillId="0" borderId="0" xfId="15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wrapText="1"/>
    </xf>
    <xf numFmtId="3" fontId="1" fillId="0" borderId="0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2" borderId="0" xfId="0" applyFont="1" applyFill="1" applyAlignment="1">
      <alignment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/>
    </xf>
    <xf numFmtId="0" fontId="3" fillId="2" borderId="23" xfId="0" applyFont="1" applyFill="1" applyBorder="1" applyAlignment="1">
      <alignment horizontal="left"/>
    </xf>
    <xf numFmtId="0" fontId="1" fillId="2" borderId="13" xfId="0" applyFont="1" applyFill="1" applyBorder="1" applyAlignment="1">
      <alignment/>
    </xf>
    <xf numFmtId="3" fontId="11" fillId="2" borderId="24" xfId="0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3" fontId="3" fillId="0" borderId="23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" fillId="0" borderId="23" xfId="0" applyNumberFormat="1" applyFont="1" applyFill="1" applyBorder="1" applyAlignment="1">
      <alignment horizontal="left"/>
    </xf>
    <xf numFmtId="3" fontId="1" fillId="0" borderId="25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left"/>
    </xf>
    <xf numFmtId="3" fontId="1" fillId="0" borderId="18" xfId="0" applyNumberFormat="1" applyFont="1" applyFill="1" applyBorder="1" applyAlignment="1">
      <alignment/>
    </xf>
    <xf numFmtId="0" fontId="3" fillId="2" borderId="13" xfId="0" applyFont="1" applyFill="1" applyBorder="1" applyAlignment="1">
      <alignment/>
    </xf>
    <xf numFmtId="3" fontId="11" fillId="2" borderId="25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1" fillId="2" borderId="25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3" fontId="1" fillId="0" borderId="28" xfId="0" applyNumberFormat="1" applyFont="1" applyFill="1" applyBorder="1" applyAlignment="1">
      <alignment horizontal="left"/>
    </xf>
    <xf numFmtId="0" fontId="1" fillId="0" borderId="29" xfId="0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3" fontId="1" fillId="0" borderId="21" xfId="0" applyNumberFormat="1" applyFont="1" applyFill="1" applyBorder="1" applyAlignment="1">
      <alignment horizontal="left"/>
    </xf>
    <xf numFmtId="3" fontId="1" fillId="0" borderId="26" xfId="0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3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0" fontId="3" fillId="2" borderId="30" xfId="0" applyFont="1" applyFill="1" applyBorder="1" applyAlignment="1">
      <alignment horizontal="left"/>
    </xf>
    <xf numFmtId="0" fontId="1" fillId="2" borderId="31" xfId="0" applyFont="1" applyFill="1" applyBorder="1" applyAlignment="1">
      <alignment/>
    </xf>
    <xf numFmtId="3" fontId="3" fillId="2" borderId="32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0" fontId="4" fillId="2" borderId="19" xfId="0" applyFont="1" applyFill="1" applyBorder="1" applyAlignment="1">
      <alignment horizontal="left"/>
    </xf>
    <xf numFmtId="0" fontId="3" fillId="2" borderId="16" xfId="0" applyFont="1" applyFill="1" applyBorder="1" applyAlignment="1">
      <alignment/>
    </xf>
    <xf numFmtId="3" fontId="3" fillId="2" borderId="17" xfId="0" applyNumberFormat="1" applyFont="1" applyFill="1" applyBorder="1" applyAlignment="1">
      <alignment/>
    </xf>
    <xf numFmtId="0" fontId="3" fillId="0" borderId="26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2" fillId="2" borderId="20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0" fontId="1" fillId="0" borderId="35" xfId="0" applyFont="1" applyFill="1" applyBorder="1" applyAlignment="1">
      <alignment horizontal="left"/>
    </xf>
    <xf numFmtId="0" fontId="1" fillId="0" borderId="36" xfId="0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 horizontal="left"/>
    </xf>
    <xf numFmtId="3" fontId="3" fillId="2" borderId="37" xfId="0" applyNumberFormat="1" applyFont="1" applyFill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1" fillId="2" borderId="39" xfId="0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3" fontId="3" fillId="2" borderId="30" xfId="0" applyNumberFormat="1" applyFont="1" applyFill="1" applyBorder="1" applyAlignment="1">
      <alignment horizontal="left"/>
    </xf>
    <xf numFmtId="0" fontId="1" fillId="2" borderId="16" xfId="0" applyFont="1" applyFill="1" applyBorder="1" applyAlignment="1">
      <alignment/>
    </xf>
    <xf numFmtId="0" fontId="3" fillId="0" borderId="40" xfId="0" applyFont="1" applyFill="1" applyBorder="1" applyAlignment="1">
      <alignment horizontal="left"/>
    </xf>
    <xf numFmtId="0" fontId="1" fillId="0" borderId="6" xfId="0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0" fontId="3" fillId="0" borderId="37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20" applyFont="1" applyBorder="1" applyAlignment="1">
      <alignment horizontal="left"/>
      <protection/>
    </xf>
    <xf numFmtId="3" fontId="15" fillId="0" borderId="0" xfId="15" applyNumberFormat="1" applyFont="1" applyBorder="1" applyAlignment="1">
      <alignment horizontal="right"/>
    </xf>
    <xf numFmtId="0" fontId="15" fillId="0" borderId="0" xfId="20" applyFont="1" applyBorder="1">
      <alignment/>
      <protection/>
    </xf>
    <xf numFmtId="0" fontId="16" fillId="0" borderId="0" xfId="20" applyFont="1" applyBorder="1">
      <alignment/>
      <protection/>
    </xf>
    <xf numFmtId="0" fontId="16" fillId="0" borderId="0" xfId="20" applyFont="1" applyBorder="1" applyAlignment="1">
      <alignment horizontal="left"/>
      <protection/>
    </xf>
    <xf numFmtId="3" fontId="16" fillId="0" borderId="0" xfId="15" applyNumberFormat="1" applyFont="1" applyBorder="1" applyAlignment="1">
      <alignment horizontal="right"/>
    </xf>
    <xf numFmtId="0" fontId="16" fillId="0" borderId="0" xfId="20" applyFont="1" applyBorder="1">
      <alignment/>
      <protection/>
    </xf>
    <xf numFmtId="0" fontId="4" fillId="0" borderId="0" xfId="0" applyFont="1" applyAlignment="1">
      <alignment/>
    </xf>
    <xf numFmtId="0" fontId="14" fillId="2" borderId="1" xfId="20" applyFont="1" applyFill="1" applyBorder="1" applyAlignment="1">
      <alignment horizontal="center"/>
      <protection/>
    </xf>
    <xf numFmtId="0" fontId="14" fillId="0" borderId="0" xfId="20" applyFont="1" applyBorder="1" applyAlignment="1">
      <alignment horizontal="center"/>
      <protection/>
    </xf>
    <xf numFmtId="0" fontId="1" fillId="0" borderId="0" xfId="0" applyFont="1" applyAlignment="1">
      <alignment/>
    </xf>
    <xf numFmtId="0" fontId="17" fillId="2" borderId="41" xfId="20" applyFont="1" applyFill="1" applyBorder="1" applyAlignment="1">
      <alignment horizontal="left"/>
      <protection/>
    </xf>
    <xf numFmtId="0" fontId="17" fillId="2" borderId="42" xfId="20" applyFont="1" applyFill="1" applyBorder="1" applyAlignment="1">
      <alignment horizontal="left"/>
      <protection/>
    </xf>
    <xf numFmtId="3" fontId="18" fillId="2" borderId="42" xfId="15" applyNumberFormat="1" applyFont="1" applyFill="1" applyBorder="1" applyAlignment="1">
      <alignment horizontal="right"/>
    </xf>
    <xf numFmtId="0" fontId="18" fillId="0" borderId="0" xfId="20" applyFont="1" applyBorder="1">
      <alignment/>
      <protection/>
    </xf>
    <xf numFmtId="0" fontId="16" fillId="0" borderId="35" xfId="20" applyFont="1" applyFill="1" applyBorder="1" applyAlignment="1">
      <alignment horizontal="left"/>
      <protection/>
    </xf>
    <xf numFmtId="0" fontId="16" fillId="0" borderId="43" xfId="20" applyFont="1" applyFill="1" applyBorder="1" applyAlignment="1">
      <alignment horizontal="left"/>
      <protection/>
    </xf>
    <xf numFmtId="3" fontId="16" fillId="0" borderId="43" xfId="20" applyNumberFormat="1" applyFont="1" applyFill="1" applyBorder="1">
      <alignment/>
      <protection/>
    </xf>
    <xf numFmtId="3" fontId="16" fillId="0" borderId="0" xfId="20" applyNumberFormat="1" applyFont="1" applyBorder="1">
      <alignment/>
      <protection/>
    </xf>
    <xf numFmtId="0" fontId="10" fillId="0" borderId="0" xfId="0" applyFont="1" applyAlignment="1">
      <alignment/>
    </xf>
    <xf numFmtId="0" fontId="19" fillId="0" borderId="35" xfId="20" applyFont="1" applyFill="1" applyBorder="1" applyAlignment="1">
      <alignment horizontal="left"/>
      <protection/>
    </xf>
    <xf numFmtId="3" fontId="19" fillId="0" borderId="43" xfId="20" applyNumberFormat="1" applyFont="1" applyFill="1" applyBorder="1">
      <alignment/>
      <protection/>
    </xf>
    <xf numFmtId="0" fontId="19" fillId="0" borderId="0" xfId="20" applyFont="1" applyBorder="1">
      <alignment/>
      <protection/>
    </xf>
    <xf numFmtId="0" fontId="16" fillId="0" borderId="44" xfId="20" applyFont="1" applyFill="1" applyBorder="1" applyAlignment="1">
      <alignment horizontal="left"/>
      <protection/>
    </xf>
    <xf numFmtId="0" fontId="16" fillId="0" borderId="45" xfId="20" applyFont="1" applyFill="1" applyBorder="1" applyAlignment="1">
      <alignment horizontal="left"/>
      <protection/>
    </xf>
    <xf numFmtId="3" fontId="16" fillId="0" borderId="46" xfId="20" applyNumberFormat="1" applyFont="1" applyFill="1" applyBorder="1">
      <alignment/>
      <protection/>
    </xf>
    <xf numFmtId="0" fontId="16" fillId="0" borderId="35" xfId="20" applyFont="1" applyBorder="1" applyAlignment="1">
      <alignment horizontal="left"/>
      <protection/>
    </xf>
    <xf numFmtId="0" fontId="16" fillId="0" borderId="47" xfId="20" applyFont="1" applyBorder="1" applyAlignment="1">
      <alignment horizontal="left"/>
      <protection/>
    </xf>
    <xf numFmtId="0" fontId="16" fillId="0" borderId="48" xfId="20" applyFont="1" applyBorder="1" applyAlignment="1">
      <alignment horizontal="left"/>
      <protection/>
    </xf>
    <xf numFmtId="3" fontId="16" fillId="0" borderId="43" xfId="20" applyNumberFormat="1" applyFont="1" applyBorder="1">
      <alignment/>
      <protection/>
    </xf>
    <xf numFmtId="0" fontId="16" fillId="0" borderId="0" xfId="20" applyFont="1">
      <alignment/>
      <protection/>
    </xf>
    <xf numFmtId="0" fontId="19" fillId="0" borderId="35" xfId="20" applyFont="1" applyBorder="1" applyAlignment="1">
      <alignment horizontal="left"/>
      <protection/>
    </xf>
    <xf numFmtId="3" fontId="19" fillId="0" borderId="43" xfId="20" applyNumberFormat="1" applyFont="1" applyBorder="1">
      <alignment/>
      <protection/>
    </xf>
    <xf numFmtId="3" fontId="19" fillId="0" borderId="49" xfId="20" applyNumberFormat="1" applyFont="1" applyBorder="1">
      <alignment/>
      <protection/>
    </xf>
    <xf numFmtId="0" fontId="19" fillId="0" borderId="0" xfId="20" applyFont="1">
      <alignment/>
      <protection/>
    </xf>
    <xf numFmtId="0" fontId="16" fillId="0" borderId="44" xfId="20" applyFont="1" applyBorder="1" applyAlignment="1">
      <alignment horizontal="left"/>
      <protection/>
    </xf>
    <xf numFmtId="0" fontId="16" fillId="0" borderId="45" xfId="20" applyFont="1" applyBorder="1" applyAlignment="1">
      <alignment horizontal="left"/>
      <protection/>
    </xf>
    <xf numFmtId="3" fontId="16" fillId="0" borderId="45" xfId="20" applyNumberFormat="1" applyFont="1" applyBorder="1">
      <alignment/>
      <protection/>
    </xf>
    <xf numFmtId="0" fontId="18" fillId="0" borderId="0" xfId="20" applyFont="1">
      <alignment/>
      <protection/>
    </xf>
    <xf numFmtId="0" fontId="16" fillId="0" borderId="43" xfId="20" applyFont="1" applyBorder="1" applyAlignment="1">
      <alignment horizontal="left"/>
      <protection/>
    </xf>
    <xf numFmtId="3" fontId="16" fillId="0" borderId="48" xfId="20" applyNumberFormat="1" applyFont="1" applyBorder="1">
      <alignment/>
      <protection/>
    </xf>
    <xf numFmtId="3" fontId="16" fillId="0" borderId="50" xfId="20" applyNumberFormat="1" applyFont="1" applyBorder="1">
      <alignment/>
      <protection/>
    </xf>
    <xf numFmtId="0" fontId="16" fillId="0" borderId="51" xfId="20" applyFont="1" applyBorder="1" applyAlignment="1">
      <alignment horizontal="left"/>
      <protection/>
    </xf>
    <xf numFmtId="3" fontId="19" fillId="0" borderId="48" xfId="20" applyNumberFormat="1" applyFont="1" applyBorder="1">
      <alignment/>
      <protection/>
    </xf>
    <xf numFmtId="3" fontId="19" fillId="0" borderId="0" xfId="20" applyNumberFormat="1" applyFont="1">
      <alignment/>
      <protection/>
    </xf>
    <xf numFmtId="3" fontId="16" fillId="0" borderId="46" xfId="20" applyNumberFormat="1" applyFont="1" applyBorder="1">
      <alignment/>
      <protection/>
    </xf>
    <xf numFmtId="0" fontId="16" fillId="0" borderId="0" xfId="20" applyFont="1" applyBorder="1" applyAlignment="1">
      <alignment horizontal="right"/>
      <protection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1" fillId="0" borderId="0" xfId="0" applyFont="1" applyFill="1" applyAlignment="1">
      <alignment/>
    </xf>
    <xf numFmtId="3" fontId="3" fillId="0" borderId="19" xfId="0" applyNumberFormat="1" applyFont="1" applyFill="1" applyBorder="1" applyAlignment="1">
      <alignment horizontal="left"/>
    </xf>
    <xf numFmtId="3" fontId="1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3" fillId="0" borderId="52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3" fontId="3" fillId="0" borderId="40" xfId="0" applyNumberFormat="1" applyFont="1" applyFill="1" applyBorder="1" applyAlignment="1">
      <alignment horizontal="left"/>
    </xf>
    <xf numFmtId="0" fontId="3" fillId="2" borderId="54" xfId="0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3" fontId="1" fillId="0" borderId="55" xfId="0" applyNumberFormat="1" applyFont="1" applyFill="1" applyBorder="1" applyAlignment="1">
      <alignment horizontal="left"/>
    </xf>
    <xf numFmtId="3" fontId="1" fillId="0" borderId="56" xfId="0" applyNumberFormat="1" applyFont="1" applyFill="1" applyBorder="1" applyAlignment="1">
      <alignment horizontal="left"/>
    </xf>
    <xf numFmtId="3" fontId="1" fillId="0" borderId="57" xfId="0" applyNumberFormat="1" applyFont="1" applyFill="1" applyBorder="1" applyAlignment="1">
      <alignment horizontal="left"/>
    </xf>
    <xf numFmtId="3" fontId="3" fillId="0" borderId="8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3" fillId="2" borderId="10" xfId="0" applyFont="1" applyFill="1" applyBorder="1" applyAlignment="1">
      <alignment/>
    </xf>
    <xf numFmtId="3" fontId="1" fillId="0" borderId="16" xfId="0" applyNumberFormat="1" applyFont="1" applyFill="1" applyBorder="1" applyAlignment="1">
      <alignment horizontal="left"/>
    </xf>
    <xf numFmtId="0" fontId="1" fillId="0" borderId="16" xfId="0" applyFont="1" applyFill="1" applyBorder="1" applyAlignment="1">
      <alignment wrapText="1"/>
    </xf>
    <xf numFmtId="3" fontId="1" fillId="0" borderId="17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3" fontId="1" fillId="0" borderId="29" xfId="0" applyNumberFormat="1" applyFont="1" applyFill="1" applyBorder="1" applyAlignment="1">
      <alignment horizontal="left"/>
    </xf>
    <xf numFmtId="0" fontId="1" fillId="0" borderId="29" xfId="0" applyFont="1" applyFill="1" applyBorder="1" applyAlignment="1">
      <alignment wrapText="1"/>
    </xf>
    <xf numFmtId="49" fontId="2" fillId="2" borderId="20" xfId="0" applyNumberFormat="1" applyFont="1" applyFill="1" applyBorder="1" applyAlignment="1">
      <alignment vertical="center"/>
    </xf>
    <xf numFmtId="3" fontId="3" fillId="2" borderId="58" xfId="0" applyNumberFormat="1" applyFont="1" applyFill="1" applyBorder="1" applyAlignment="1">
      <alignment/>
    </xf>
    <xf numFmtId="0" fontId="1" fillId="0" borderId="49" xfId="0" applyFont="1" applyFill="1" applyBorder="1" applyAlignment="1">
      <alignment wrapText="1"/>
    </xf>
    <xf numFmtId="3" fontId="3" fillId="2" borderId="36" xfId="0" applyNumberFormat="1" applyFont="1" applyFill="1" applyBorder="1" applyAlignment="1">
      <alignment horizontal="left"/>
    </xf>
    <xf numFmtId="0" fontId="3" fillId="2" borderId="49" xfId="0" applyFont="1" applyFill="1" applyBorder="1" applyAlignment="1">
      <alignment wrapText="1"/>
    </xf>
    <xf numFmtId="3" fontId="3" fillId="2" borderId="47" xfId="0" applyNumberFormat="1" applyFont="1" applyFill="1" applyBorder="1" applyAlignment="1">
      <alignment horizontal="left"/>
    </xf>
    <xf numFmtId="0" fontId="3" fillId="2" borderId="36" xfId="0" applyFont="1" applyFill="1" applyBorder="1" applyAlignment="1">
      <alignment wrapText="1"/>
    </xf>
    <xf numFmtId="3" fontId="3" fillId="2" borderId="15" xfId="0" applyNumberFormat="1" applyFont="1" applyFill="1" applyBorder="1" applyAlignment="1">
      <alignment/>
    </xf>
    <xf numFmtId="0" fontId="3" fillId="2" borderId="47" xfId="0" applyFont="1" applyFill="1" applyBorder="1" applyAlignment="1">
      <alignment horizontal="left"/>
    </xf>
    <xf numFmtId="0" fontId="3" fillId="2" borderId="5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wrapText="1"/>
    </xf>
    <xf numFmtId="3" fontId="21" fillId="0" borderId="0" xfId="0" applyNumberFormat="1" applyFont="1" applyAlignment="1">
      <alignment/>
    </xf>
    <xf numFmtId="0" fontId="3" fillId="0" borderId="5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9" fontId="18" fillId="0" borderId="0" xfId="21" applyNumberFormat="1" applyFont="1" applyBorder="1" applyAlignment="1">
      <alignment horizontal="left"/>
      <protection/>
    </xf>
    <xf numFmtId="0" fontId="18" fillId="0" borderId="0" xfId="21" applyFont="1" applyBorder="1">
      <alignment/>
      <protection/>
    </xf>
    <xf numFmtId="49" fontId="18" fillId="0" borderId="0" xfId="21" applyNumberFormat="1" applyFont="1" applyBorder="1" applyAlignment="1">
      <alignment horizontal="center"/>
      <protection/>
    </xf>
    <xf numFmtId="3" fontId="18" fillId="0" borderId="0" xfId="21" applyNumberFormat="1" applyFont="1" applyBorder="1">
      <alignment/>
      <protection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7" fillId="0" borderId="0" xfId="21" applyNumberFormat="1" applyFont="1" applyBorder="1" applyAlignment="1">
      <alignment horizontal="center"/>
      <protection/>
    </xf>
    <xf numFmtId="3" fontId="17" fillId="0" borderId="0" xfId="21" applyNumberFormat="1" applyFont="1" applyBorder="1">
      <alignment/>
      <protection/>
    </xf>
    <xf numFmtId="3" fontId="18" fillId="0" borderId="5" xfId="21" applyNumberFormat="1" applyFont="1" applyBorder="1">
      <alignment/>
      <protection/>
    </xf>
    <xf numFmtId="0" fontId="1" fillId="0" borderId="5" xfId="0" applyFont="1" applyBorder="1" applyAlignment="1">
      <alignment/>
    </xf>
    <xf numFmtId="3" fontId="18" fillId="0" borderId="5" xfId="21" applyNumberFormat="1" applyFont="1" applyBorder="1" applyAlignment="1">
      <alignment horizontal="right"/>
      <protection/>
    </xf>
    <xf numFmtId="49" fontId="17" fillId="2" borderId="47" xfId="21" applyNumberFormat="1" applyFont="1" applyFill="1" applyBorder="1" applyAlignment="1">
      <alignment horizontal="center"/>
      <protection/>
    </xf>
    <xf numFmtId="0" fontId="17" fillId="2" borderId="47" xfId="21" applyFont="1" applyFill="1" applyBorder="1" applyAlignment="1">
      <alignment horizontal="center"/>
      <protection/>
    </xf>
    <xf numFmtId="3" fontId="17" fillId="2" borderId="47" xfId="21" applyNumberFormat="1" applyFont="1" applyFill="1" applyBorder="1" applyAlignment="1">
      <alignment horizontal="center"/>
      <protection/>
    </xf>
    <xf numFmtId="3" fontId="17" fillId="2" borderId="36" xfId="15" applyNumberFormat="1" applyFont="1" applyFill="1" applyBorder="1" applyAlignment="1">
      <alignment horizontal="center"/>
    </xf>
    <xf numFmtId="0" fontId="1" fillId="2" borderId="47" xfId="0" applyFont="1" applyFill="1" applyBorder="1" applyAlignment="1">
      <alignment/>
    </xf>
    <xf numFmtId="49" fontId="3" fillId="2" borderId="47" xfId="21" applyNumberFormat="1" applyFont="1" applyFill="1" applyBorder="1" applyAlignment="1">
      <alignment horizontal="center"/>
      <protection/>
    </xf>
    <xf numFmtId="180" fontId="17" fillId="2" borderId="47" xfId="18" applyNumberFormat="1" applyFont="1" applyFill="1" applyBorder="1" applyAlignment="1">
      <alignment/>
    </xf>
    <xf numFmtId="49" fontId="17" fillId="2" borderId="47" xfId="21" applyNumberFormat="1" applyFont="1" applyFill="1" applyBorder="1" applyAlignment="1">
      <alignment horizontal="center"/>
      <protection/>
    </xf>
    <xf numFmtId="3" fontId="17" fillId="2" borderId="47" xfId="21" applyNumberFormat="1" applyFont="1" applyFill="1" applyBorder="1">
      <alignment/>
      <protection/>
    </xf>
    <xf numFmtId="3" fontId="17" fillId="2" borderId="36" xfId="21" applyNumberFormat="1" applyFont="1" applyFill="1" applyBorder="1">
      <alignment/>
      <protection/>
    </xf>
    <xf numFmtId="0" fontId="1" fillId="0" borderId="47" xfId="0" applyFont="1" applyBorder="1" applyAlignment="1">
      <alignment/>
    </xf>
    <xf numFmtId="49" fontId="17" fillId="3" borderId="47" xfId="21" applyNumberFormat="1" applyFont="1" applyFill="1" applyBorder="1" applyAlignment="1">
      <alignment horizontal="center"/>
      <protection/>
    </xf>
    <xf numFmtId="180" fontId="17" fillId="3" borderId="47" xfId="18" applyNumberFormat="1" applyFont="1" applyFill="1" applyBorder="1" applyAlignment="1">
      <alignment/>
    </xf>
    <xf numFmtId="3" fontId="17" fillId="3" borderId="47" xfId="21" applyNumberFormat="1" applyFont="1" applyFill="1" applyBorder="1">
      <alignment/>
      <protection/>
    </xf>
    <xf numFmtId="3" fontId="17" fillId="3" borderId="36" xfId="21" applyNumberFormat="1" applyFont="1" applyFill="1" applyBorder="1">
      <alignment/>
      <protection/>
    </xf>
    <xf numFmtId="49" fontId="18" fillId="0" borderId="47" xfId="21" applyNumberFormat="1" applyFont="1" applyBorder="1" applyAlignment="1">
      <alignment horizontal="center"/>
      <protection/>
    </xf>
    <xf numFmtId="0" fontId="18" fillId="0" borderId="47" xfId="21" applyFont="1" applyBorder="1">
      <alignment/>
      <protection/>
    </xf>
    <xf numFmtId="3" fontId="18" fillId="0" borderId="47" xfId="21" applyNumberFormat="1" applyFont="1" applyBorder="1">
      <alignment/>
      <protection/>
    </xf>
    <xf numFmtId="3" fontId="18" fillId="0" borderId="36" xfId="21" applyNumberFormat="1" applyFont="1" applyBorder="1">
      <alignment/>
      <protection/>
    </xf>
    <xf numFmtId="49" fontId="17" fillId="0" borderId="47" xfId="21" applyNumberFormat="1" applyFont="1" applyBorder="1" applyAlignment="1">
      <alignment horizontal="center"/>
      <protection/>
    </xf>
    <xf numFmtId="0" fontId="17" fillId="0" borderId="47" xfId="21" applyFont="1" applyBorder="1">
      <alignment/>
      <protection/>
    </xf>
    <xf numFmtId="3" fontId="17" fillId="0" borderId="47" xfId="21" applyNumberFormat="1" applyFont="1" applyBorder="1">
      <alignment/>
      <protection/>
    </xf>
    <xf numFmtId="3" fontId="17" fillId="0" borderId="36" xfId="21" applyNumberFormat="1" applyFont="1" applyBorder="1">
      <alignment/>
      <protection/>
    </xf>
    <xf numFmtId="0" fontId="17" fillId="2" borderId="47" xfId="21" applyFont="1" applyFill="1" applyBorder="1">
      <alignment/>
      <protection/>
    </xf>
    <xf numFmtId="49" fontId="17" fillId="0" borderId="47" xfId="21" applyNumberFormat="1" applyFont="1" applyBorder="1" applyAlignment="1">
      <alignment horizontal="center"/>
      <protection/>
    </xf>
    <xf numFmtId="0" fontId="17" fillId="0" borderId="47" xfId="21" applyFont="1" applyBorder="1" applyAlignment="1">
      <alignment horizontal="left"/>
      <protection/>
    </xf>
    <xf numFmtId="3" fontId="17" fillId="0" borderId="47" xfId="21" applyNumberFormat="1" applyFont="1" applyBorder="1" applyAlignment="1">
      <alignment horizontal="right"/>
      <protection/>
    </xf>
    <xf numFmtId="3" fontId="17" fillId="0" borderId="36" xfId="15" applyNumberFormat="1" applyFont="1" applyBorder="1" applyAlignment="1">
      <alignment horizontal="right"/>
    </xf>
    <xf numFmtId="0" fontId="17" fillId="0" borderId="47" xfId="21" applyFont="1" applyBorder="1" applyAlignment="1">
      <alignment horizontal="left"/>
      <protection/>
    </xf>
    <xf numFmtId="3" fontId="17" fillId="0" borderId="47" xfId="21" applyNumberFormat="1" applyFont="1" applyBorder="1" applyAlignment="1">
      <alignment horizontal="right"/>
      <protection/>
    </xf>
    <xf numFmtId="3" fontId="17" fillId="0" borderId="36" xfId="15" applyNumberFormat="1" applyFont="1" applyBorder="1" applyAlignment="1">
      <alignment horizontal="right"/>
    </xf>
    <xf numFmtId="3" fontId="18" fillId="0" borderId="59" xfId="21" applyNumberFormat="1" applyFont="1" applyBorder="1">
      <alignment/>
      <protection/>
    </xf>
    <xf numFmtId="0" fontId="1" fillId="0" borderId="59" xfId="0" applyFont="1" applyBorder="1" applyAlignment="1">
      <alignment/>
    </xf>
    <xf numFmtId="3" fontId="18" fillId="0" borderId="47" xfId="21" applyNumberFormat="1" applyFont="1" applyBorder="1" applyAlignment="1">
      <alignment horizontal="right"/>
      <protection/>
    </xf>
    <xf numFmtId="3" fontId="18" fillId="0" borderId="36" xfId="21" applyNumberFormat="1" applyFont="1" applyBorder="1" applyAlignment="1">
      <alignment horizontal="right"/>
      <protection/>
    </xf>
    <xf numFmtId="0" fontId="3" fillId="2" borderId="47" xfId="21" applyFont="1" applyFill="1" applyBorder="1">
      <alignment/>
      <protection/>
    </xf>
    <xf numFmtId="3" fontId="3" fillId="2" borderId="47" xfId="21" applyNumberFormat="1" applyFont="1" applyFill="1" applyBorder="1">
      <alignment/>
      <protection/>
    </xf>
    <xf numFmtId="3" fontId="3" fillId="2" borderId="36" xfId="21" applyNumberFormat="1" applyFont="1" applyFill="1" applyBorder="1">
      <alignment/>
      <protection/>
    </xf>
    <xf numFmtId="0" fontId="3" fillId="2" borderId="47" xfId="0" applyFont="1" applyFill="1" applyBorder="1" applyAlignment="1">
      <alignment/>
    </xf>
    <xf numFmtId="0" fontId="17" fillId="2" borderId="47" xfId="21" applyFont="1" applyFill="1" applyBorder="1" applyAlignment="1">
      <alignment horizontal="left"/>
      <protection/>
    </xf>
    <xf numFmtId="0" fontId="3" fillId="0" borderId="47" xfId="0" applyFont="1" applyBorder="1" applyAlignment="1">
      <alignment/>
    </xf>
    <xf numFmtId="49" fontId="18" fillId="0" borderId="60" xfId="21" applyNumberFormat="1" applyFont="1" applyBorder="1" applyAlignment="1">
      <alignment horizontal="center"/>
      <protection/>
    </xf>
    <xf numFmtId="0" fontId="18" fillId="0" borderId="60" xfId="21" applyFont="1" applyBorder="1">
      <alignment/>
      <protection/>
    </xf>
    <xf numFmtId="3" fontId="18" fillId="0" borderId="60" xfId="21" applyNumberFormat="1" applyFont="1" applyBorder="1">
      <alignment/>
      <protection/>
    </xf>
    <xf numFmtId="3" fontId="18" fillId="0" borderId="61" xfId="21" applyNumberFormat="1" applyFont="1" applyBorder="1">
      <alignment/>
      <protection/>
    </xf>
    <xf numFmtId="0" fontId="1" fillId="0" borderId="60" xfId="0" applyFont="1" applyBorder="1" applyAlignment="1">
      <alignment/>
    </xf>
    <xf numFmtId="0" fontId="17" fillId="0" borderId="47" xfId="21" applyFont="1" applyBorder="1">
      <alignment/>
      <protection/>
    </xf>
    <xf numFmtId="3" fontId="17" fillId="2" borderId="47" xfId="21" applyNumberFormat="1" applyFont="1" applyFill="1" applyBorder="1" applyAlignment="1">
      <alignment horizontal="right"/>
      <protection/>
    </xf>
    <xf numFmtId="3" fontId="17" fillId="2" borderId="36" xfId="15" applyNumberFormat="1" applyFont="1" applyFill="1" applyBorder="1" applyAlignment="1">
      <alignment horizontal="right"/>
    </xf>
    <xf numFmtId="0" fontId="17" fillId="2" borderId="47" xfId="21" applyFont="1" applyFill="1" applyBorder="1" applyAlignment="1">
      <alignment horizontal="left"/>
      <protection/>
    </xf>
    <xf numFmtId="3" fontId="17" fillId="2" borderId="47" xfId="21" applyNumberFormat="1" applyFont="1" applyFill="1" applyBorder="1" applyAlignment="1">
      <alignment horizontal="right"/>
      <protection/>
    </xf>
    <xf numFmtId="3" fontId="17" fillId="2" borderId="36" xfId="15" applyNumberFormat="1" applyFont="1" applyFill="1" applyBorder="1" applyAlignment="1">
      <alignment horizontal="right"/>
    </xf>
    <xf numFmtId="3" fontId="17" fillId="2" borderId="36" xfId="15" applyNumberFormat="1" applyFont="1" applyFill="1" applyBorder="1" applyAlignment="1">
      <alignment horizontal="center"/>
    </xf>
    <xf numFmtId="49" fontId="18" fillId="0" borderId="45" xfId="21" applyNumberFormat="1" applyFont="1" applyBorder="1" applyAlignment="1">
      <alignment horizontal="center"/>
      <protection/>
    </xf>
    <xf numFmtId="0" fontId="18" fillId="0" borderId="45" xfId="21" applyFont="1" applyBorder="1">
      <alignment/>
      <protection/>
    </xf>
    <xf numFmtId="3" fontId="18" fillId="0" borderId="45" xfId="21" applyNumberFormat="1" applyFont="1" applyBorder="1">
      <alignment/>
      <protection/>
    </xf>
    <xf numFmtId="3" fontId="18" fillId="0" borderId="62" xfId="21" applyNumberFormat="1" applyFont="1" applyBorder="1">
      <alignment/>
      <protection/>
    </xf>
    <xf numFmtId="3" fontId="18" fillId="0" borderId="0" xfId="21" applyNumberFormat="1" applyFont="1" applyBorder="1" applyAlignment="1">
      <alignment horizontal="right"/>
      <protection/>
    </xf>
    <xf numFmtId="3" fontId="3" fillId="0" borderId="8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" fillId="0" borderId="40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left" wrapText="1"/>
    </xf>
    <xf numFmtId="0" fontId="1" fillId="0" borderId="64" xfId="0" applyFont="1" applyFill="1" applyBorder="1" applyAlignment="1">
      <alignment/>
    </xf>
    <xf numFmtId="0" fontId="1" fillId="0" borderId="65" xfId="0" applyFont="1" applyFill="1" applyBorder="1" applyAlignment="1">
      <alignment/>
    </xf>
    <xf numFmtId="3" fontId="3" fillId="0" borderId="66" xfId="0" applyNumberFormat="1" applyFont="1" applyFill="1" applyBorder="1" applyAlignment="1">
      <alignment horizontal="left"/>
    </xf>
    <xf numFmtId="0" fontId="1" fillId="0" borderId="67" xfId="0" applyFont="1" applyFill="1" applyBorder="1" applyAlignment="1">
      <alignment/>
    </xf>
    <xf numFmtId="0" fontId="1" fillId="0" borderId="68" xfId="0" applyFont="1" applyFill="1" applyBorder="1" applyAlignment="1">
      <alignment/>
    </xf>
    <xf numFmtId="0" fontId="2" fillId="2" borderId="38" xfId="0" applyFont="1" applyFill="1" applyBorder="1" applyAlignment="1">
      <alignment horizontal="left"/>
    </xf>
    <xf numFmtId="0" fontId="5" fillId="2" borderId="39" xfId="0" applyFont="1" applyFill="1" applyBorder="1" applyAlignment="1">
      <alignment/>
    </xf>
    <xf numFmtId="3" fontId="2" fillId="2" borderId="12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5" fillId="2" borderId="0" xfId="0" applyFont="1" applyFill="1" applyAlignment="1">
      <alignment/>
    </xf>
    <xf numFmtId="0" fontId="1" fillId="0" borderId="52" xfId="0" applyFont="1" applyFill="1" applyBorder="1" applyAlignment="1">
      <alignment/>
    </xf>
    <xf numFmtId="14" fontId="3" fillId="2" borderId="40" xfId="0" applyNumberFormat="1" applyFont="1" applyFill="1" applyBorder="1" applyAlignment="1">
      <alignment/>
    </xf>
    <xf numFmtId="14" fontId="3" fillId="0" borderId="40" xfId="0" applyNumberFormat="1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2" borderId="40" xfId="0" applyFont="1" applyFill="1" applyBorder="1" applyAlignment="1">
      <alignment/>
    </xf>
    <xf numFmtId="0" fontId="3" fillId="2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3" fillId="2" borderId="35" xfId="0" applyFont="1" applyFill="1" applyBorder="1" applyAlignment="1">
      <alignment/>
    </xf>
    <xf numFmtId="14" fontId="1" fillId="0" borderId="40" xfId="0" applyNumberFormat="1" applyFont="1" applyFill="1" applyBorder="1" applyAlignment="1">
      <alignment/>
    </xf>
    <xf numFmtId="49" fontId="3" fillId="0" borderId="37" xfId="0" applyNumberFormat="1" applyFont="1" applyFill="1" applyBorder="1" applyAlignment="1">
      <alignment/>
    </xf>
    <xf numFmtId="0" fontId="4" fillId="2" borderId="69" xfId="0" applyFont="1" applyFill="1" applyBorder="1" applyAlignment="1">
      <alignment/>
    </xf>
    <xf numFmtId="0" fontId="1" fillId="2" borderId="70" xfId="0" applyFont="1" applyFill="1" applyBorder="1" applyAlignment="1">
      <alignment horizontal="left"/>
    </xf>
    <xf numFmtId="0" fontId="3" fillId="2" borderId="71" xfId="0" applyFont="1" applyFill="1" applyBorder="1" applyAlignment="1">
      <alignment wrapText="1"/>
    </xf>
    <xf numFmtId="49" fontId="3" fillId="2" borderId="52" xfId="0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/>
    </xf>
    <xf numFmtId="49" fontId="1" fillId="0" borderId="33" xfId="0" applyNumberFormat="1" applyFont="1" applyFill="1" applyBorder="1" applyAlignment="1">
      <alignment/>
    </xf>
    <xf numFmtId="49" fontId="1" fillId="0" borderId="40" xfId="0" applyNumberFormat="1" applyFont="1" applyFill="1" applyBorder="1" applyAlignment="1">
      <alignment/>
    </xf>
    <xf numFmtId="49" fontId="1" fillId="0" borderId="52" xfId="0" applyNumberFormat="1" applyFont="1" applyFill="1" applyBorder="1" applyAlignment="1">
      <alignment/>
    </xf>
    <xf numFmtId="49" fontId="1" fillId="0" borderId="26" xfId="0" applyNumberFormat="1" applyFont="1" applyFill="1" applyBorder="1" applyAlignment="1">
      <alignment/>
    </xf>
    <xf numFmtId="49" fontId="3" fillId="2" borderId="40" xfId="0" applyNumberFormat="1" applyFont="1" applyFill="1" applyBorder="1" applyAlignment="1">
      <alignment/>
    </xf>
    <xf numFmtId="49" fontId="3" fillId="0" borderId="26" xfId="0" applyNumberFormat="1" applyFont="1" applyFill="1" applyBorder="1" applyAlignment="1">
      <alignment/>
    </xf>
    <xf numFmtId="49" fontId="3" fillId="2" borderId="35" xfId="0" applyNumberFormat="1" applyFont="1" applyFill="1" applyBorder="1" applyAlignment="1">
      <alignment/>
    </xf>
    <xf numFmtId="49" fontId="3" fillId="0" borderId="40" xfId="0" applyNumberFormat="1" applyFont="1" applyFill="1" applyBorder="1" applyAlignment="1">
      <alignment/>
    </xf>
    <xf numFmtId="0" fontId="3" fillId="2" borderId="52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49" fontId="4" fillId="2" borderId="38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/>
    </xf>
    <xf numFmtId="14" fontId="3" fillId="2" borderId="52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7" fillId="2" borderId="72" xfId="0" applyFont="1" applyFill="1" applyBorder="1" applyAlignment="1">
      <alignment horizontal="left"/>
    </xf>
    <xf numFmtId="0" fontId="1" fillId="0" borderId="37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6" fillId="2" borderId="0" xfId="0" applyFont="1" applyFill="1" applyAlignment="1">
      <alignment/>
    </xf>
    <xf numFmtId="0" fontId="4" fillId="2" borderId="39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vertical="center" wrapText="1"/>
    </xf>
    <xf numFmtId="3" fontId="4" fillId="2" borderId="12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73" xfId="0" applyFont="1" applyFill="1" applyBorder="1" applyAlignment="1">
      <alignment/>
    </xf>
    <xf numFmtId="0" fontId="4" fillId="0" borderId="73" xfId="0" applyFont="1" applyFill="1" applyBorder="1" applyAlignment="1">
      <alignment horizontal="left"/>
    </xf>
    <xf numFmtId="0" fontId="4" fillId="0" borderId="74" xfId="0" applyFont="1" applyFill="1" applyBorder="1" applyAlignment="1">
      <alignment wrapText="1"/>
    </xf>
    <xf numFmtId="3" fontId="4" fillId="0" borderId="75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wrapText="1"/>
    </xf>
    <xf numFmtId="0" fontId="4" fillId="0" borderId="76" xfId="0" applyFont="1" applyFill="1" applyBorder="1" applyAlignment="1">
      <alignment/>
    </xf>
    <xf numFmtId="0" fontId="4" fillId="0" borderId="72" xfId="0" applyFont="1" applyFill="1" applyBorder="1" applyAlignment="1">
      <alignment horizontal="left"/>
    </xf>
    <xf numFmtId="0" fontId="4" fillId="0" borderId="72" xfId="0" applyFont="1" applyFill="1" applyBorder="1" applyAlignment="1">
      <alignment wrapText="1"/>
    </xf>
    <xf numFmtId="3" fontId="2" fillId="2" borderId="17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7" fillId="2" borderId="72" xfId="0" applyFont="1" applyFill="1" applyBorder="1" applyAlignment="1">
      <alignment wrapText="1"/>
    </xf>
    <xf numFmtId="0" fontId="7" fillId="2" borderId="0" xfId="0" applyFont="1" applyFill="1" applyAlignment="1">
      <alignment/>
    </xf>
    <xf numFmtId="0" fontId="24" fillId="2" borderId="76" xfId="0" applyFont="1" applyFill="1" applyBorder="1" applyAlignment="1">
      <alignment/>
    </xf>
    <xf numFmtId="3" fontId="17" fillId="2" borderId="43" xfId="15" applyNumberFormat="1" applyFont="1" applyFill="1" applyBorder="1" applyAlignment="1">
      <alignment horizontal="center"/>
    </xf>
    <xf numFmtId="3" fontId="17" fillId="2" borderId="43" xfId="21" applyNumberFormat="1" applyFont="1" applyFill="1" applyBorder="1">
      <alignment/>
      <protection/>
    </xf>
    <xf numFmtId="3" fontId="17" fillId="3" borderId="43" xfId="21" applyNumberFormat="1" applyFont="1" applyFill="1" applyBorder="1">
      <alignment/>
      <protection/>
    </xf>
    <xf numFmtId="3" fontId="18" fillId="0" borderId="43" xfId="21" applyNumberFormat="1" applyFont="1" applyBorder="1">
      <alignment/>
      <protection/>
    </xf>
    <xf numFmtId="3" fontId="17" fillId="0" borderId="43" xfId="21" applyNumberFormat="1" applyFont="1" applyBorder="1">
      <alignment/>
      <protection/>
    </xf>
    <xf numFmtId="3" fontId="17" fillId="0" borderId="43" xfId="15" applyNumberFormat="1" applyFont="1" applyBorder="1" applyAlignment="1">
      <alignment horizontal="right"/>
    </xf>
    <xf numFmtId="3" fontId="17" fillId="0" borderId="43" xfId="15" applyNumberFormat="1" applyFont="1" applyBorder="1" applyAlignment="1">
      <alignment horizontal="right"/>
    </xf>
    <xf numFmtId="49" fontId="17" fillId="2" borderId="77" xfId="21" applyNumberFormat="1" applyFont="1" applyFill="1" applyBorder="1" applyAlignment="1">
      <alignment horizontal="center"/>
      <protection/>
    </xf>
    <xf numFmtId="0" fontId="17" fillId="2" borderId="78" xfId="21" applyFont="1" applyFill="1" applyBorder="1" applyAlignment="1">
      <alignment horizontal="center"/>
      <protection/>
    </xf>
    <xf numFmtId="49" fontId="17" fillId="2" borderId="78" xfId="21" applyNumberFormat="1" applyFont="1" applyFill="1" applyBorder="1" applyAlignment="1">
      <alignment horizontal="center"/>
      <protection/>
    </xf>
    <xf numFmtId="3" fontId="17" fillId="2" borderId="78" xfId="21" applyNumberFormat="1" applyFont="1" applyFill="1" applyBorder="1" applyAlignment="1">
      <alignment horizontal="center"/>
      <protection/>
    </xf>
    <xf numFmtId="3" fontId="17" fillId="2" borderId="79" xfId="15" applyNumberFormat="1" applyFont="1" applyFill="1" applyBorder="1" applyAlignment="1">
      <alignment horizontal="center"/>
    </xf>
    <xf numFmtId="3" fontId="17" fillId="2" borderId="80" xfId="15" applyNumberFormat="1" applyFont="1" applyFill="1" applyBorder="1" applyAlignment="1">
      <alignment horizontal="center"/>
    </xf>
    <xf numFmtId="49" fontId="17" fillId="2" borderId="35" xfId="21" applyNumberFormat="1" applyFont="1" applyFill="1" applyBorder="1" applyAlignment="1">
      <alignment horizontal="center"/>
      <protection/>
    </xf>
    <xf numFmtId="3" fontId="17" fillId="2" borderId="67" xfId="15" applyNumberFormat="1" applyFont="1" applyFill="1" applyBorder="1" applyAlignment="1">
      <alignment horizontal="center"/>
    </xf>
    <xf numFmtId="49" fontId="3" fillId="2" borderId="35" xfId="21" applyNumberFormat="1" applyFont="1" applyFill="1" applyBorder="1" applyAlignment="1">
      <alignment horizontal="center"/>
      <protection/>
    </xf>
    <xf numFmtId="3" fontId="17" fillId="2" borderId="67" xfId="21" applyNumberFormat="1" applyFont="1" applyFill="1" applyBorder="1">
      <alignment/>
      <protection/>
    </xf>
    <xf numFmtId="49" fontId="17" fillId="3" borderId="35" xfId="21" applyNumberFormat="1" applyFont="1" applyFill="1" applyBorder="1" applyAlignment="1">
      <alignment horizontal="center"/>
      <protection/>
    </xf>
    <xf numFmtId="3" fontId="17" fillId="3" borderId="67" xfId="21" applyNumberFormat="1" applyFont="1" applyFill="1" applyBorder="1">
      <alignment/>
      <protection/>
    </xf>
    <xf numFmtId="49" fontId="18" fillId="0" borderId="35" xfId="21" applyNumberFormat="1" applyFont="1" applyBorder="1" applyAlignment="1">
      <alignment horizontal="center"/>
      <protection/>
    </xf>
    <xf numFmtId="3" fontId="18" fillId="0" borderId="67" xfId="21" applyNumberFormat="1" applyFont="1" applyBorder="1">
      <alignment/>
      <protection/>
    </xf>
    <xf numFmtId="49" fontId="17" fillId="0" borderId="35" xfId="21" applyNumberFormat="1" applyFont="1" applyBorder="1" applyAlignment="1">
      <alignment horizontal="center"/>
      <protection/>
    </xf>
    <xf numFmtId="3" fontId="17" fillId="0" borderId="67" xfId="21" applyNumberFormat="1" applyFont="1" applyBorder="1">
      <alignment/>
      <protection/>
    </xf>
    <xf numFmtId="49" fontId="17" fillId="2" borderId="35" xfId="21" applyNumberFormat="1" applyFont="1" applyFill="1" applyBorder="1" applyAlignment="1">
      <alignment horizontal="center"/>
      <protection/>
    </xf>
    <xf numFmtId="49" fontId="17" fillId="0" borderId="35" xfId="21" applyNumberFormat="1" applyFont="1" applyBorder="1" applyAlignment="1">
      <alignment horizontal="center"/>
      <protection/>
    </xf>
    <xf numFmtId="3" fontId="17" fillId="0" borderId="67" xfId="15" applyNumberFormat="1" applyFont="1" applyBorder="1" applyAlignment="1">
      <alignment horizontal="right"/>
    </xf>
    <xf numFmtId="3" fontId="17" fillId="0" borderId="67" xfId="15" applyNumberFormat="1" applyFont="1" applyBorder="1" applyAlignment="1">
      <alignment horizontal="right"/>
    </xf>
    <xf numFmtId="49" fontId="18" fillId="0" borderId="44" xfId="21" applyNumberFormat="1" applyFont="1" applyBorder="1" applyAlignment="1">
      <alignment horizontal="center"/>
      <protection/>
    </xf>
    <xf numFmtId="3" fontId="18" fillId="0" borderId="81" xfId="21" applyNumberFormat="1" applyFont="1" applyBorder="1">
      <alignment/>
      <protection/>
    </xf>
    <xf numFmtId="3" fontId="17" fillId="0" borderId="43" xfId="15" applyNumberFormat="1" applyFont="1" applyBorder="1" applyAlignment="1">
      <alignment horizontal="center"/>
    </xf>
    <xf numFmtId="3" fontId="3" fillId="2" borderId="43" xfId="21" applyNumberFormat="1" applyFont="1" applyFill="1" applyBorder="1">
      <alignment/>
      <protection/>
    </xf>
    <xf numFmtId="3" fontId="18" fillId="0" borderId="67" xfId="21" applyNumberFormat="1" applyFont="1" applyBorder="1" applyAlignment="1">
      <alignment horizontal="right"/>
      <protection/>
    </xf>
    <xf numFmtId="3" fontId="3" fillId="2" borderId="67" xfId="21" applyNumberFormat="1" applyFont="1" applyFill="1" applyBorder="1">
      <alignment/>
      <protection/>
    </xf>
    <xf numFmtId="3" fontId="17" fillId="2" borderId="67" xfId="15" applyNumberFormat="1" applyFont="1" applyFill="1" applyBorder="1" applyAlignment="1">
      <alignment horizontal="right"/>
    </xf>
    <xf numFmtId="3" fontId="18" fillId="0" borderId="82" xfId="21" applyNumberFormat="1" applyFont="1" applyBorder="1">
      <alignment/>
      <protection/>
    </xf>
    <xf numFmtId="49" fontId="18" fillId="0" borderId="83" xfId="21" applyNumberFormat="1" applyFont="1" applyBorder="1" applyAlignment="1">
      <alignment horizontal="center"/>
      <protection/>
    </xf>
    <xf numFmtId="3" fontId="18" fillId="0" borderId="84" xfId="21" applyNumberFormat="1" applyFont="1" applyBorder="1">
      <alignment/>
      <protection/>
    </xf>
    <xf numFmtId="3" fontId="17" fillId="0" borderId="43" xfId="15" applyNumberFormat="1" applyFont="1" applyBorder="1" applyAlignment="1">
      <alignment horizontal="center"/>
    </xf>
    <xf numFmtId="3" fontId="17" fillId="2" borderId="43" xfId="15" applyNumberFormat="1" applyFont="1" applyFill="1" applyBorder="1" applyAlignment="1">
      <alignment horizontal="center"/>
    </xf>
    <xf numFmtId="3" fontId="17" fillId="2" borderId="67" xfId="15" applyNumberFormat="1" applyFont="1" applyFill="1" applyBorder="1" applyAlignment="1">
      <alignment horizontal="righ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3" fontId="26" fillId="0" borderId="0" xfId="0" applyNumberFormat="1" applyFont="1" applyAlignment="1">
      <alignment horizontal="left"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8" fillId="0" borderId="0" xfId="15" applyNumberFormat="1" applyFont="1" applyBorder="1" applyAlignment="1">
      <alignment horizontal="right"/>
    </xf>
    <xf numFmtId="0" fontId="17" fillId="2" borderId="73" xfId="0" applyFont="1" applyFill="1" applyBorder="1" applyAlignment="1">
      <alignment horizontal="center"/>
    </xf>
    <xf numFmtId="3" fontId="17" fillId="2" borderId="75" xfId="0" applyNumberFormat="1" applyFont="1" applyFill="1" applyBorder="1" applyAlignment="1">
      <alignment horizontal="center"/>
    </xf>
    <xf numFmtId="3" fontId="17" fillId="2" borderId="85" xfId="0" applyNumberFormat="1" applyFont="1" applyFill="1" applyBorder="1" applyAlignment="1">
      <alignment horizontal="center"/>
    </xf>
    <xf numFmtId="0" fontId="17" fillId="2" borderId="75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7" fillId="2" borderId="86" xfId="0" applyFont="1" applyFill="1" applyBorder="1" applyAlignment="1">
      <alignment horizontal="center"/>
    </xf>
    <xf numFmtId="3" fontId="17" fillId="2" borderId="87" xfId="0" applyNumberFormat="1" applyFont="1" applyFill="1" applyBorder="1" applyAlignment="1">
      <alignment horizontal="center"/>
    </xf>
    <xf numFmtId="3" fontId="17" fillId="2" borderId="88" xfId="0" applyNumberFormat="1" applyFont="1" applyFill="1" applyBorder="1" applyAlignment="1">
      <alignment horizontal="center"/>
    </xf>
    <xf numFmtId="0" fontId="17" fillId="2" borderId="87" xfId="0" applyFont="1" applyFill="1" applyBorder="1" applyAlignment="1">
      <alignment horizontal="center"/>
    </xf>
    <xf numFmtId="0" fontId="18" fillId="0" borderId="52" xfId="0" applyFont="1" applyBorder="1" applyAlignment="1">
      <alignment/>
    </xf>
    <xf numFmtId="3" fontId="18" fillId="0" borderId="8" xfId="0" applyNumberFormat="1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40" xfId="0" applyFont="1" applyFill="1" applyBorder="1" applyAlignment="1">
      <alignment/>
    </xf>
    <xf numFmtId="0" fontId="18" fillId="0" borderId="89" xfId="0" applyFont="1" applyFill="1" applyBorder="1" applyAlignment="1">
      <alignment/>
    </xf>
    <xf numFmtId="3" fontId="18" fillId="0" borderId="7" xfId="0" applyNumberFormat="1" applyFont="1" applyFill="1" applyBorder="1" applyAlignment="1">
      <alignment/>
    </xf>
    <xf numFmtId="3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7" xfId="0" applyNumberFormat="1" applyFont="1" applyBorder="1" applyAlignment="1">
      <alignment/>
    </xf>
    <xf numFmtId="0" fontId="18" fillId="0" borderId="36" xfId="0" applyFont="1" applyBorder="1" applyAlignment="1">
      <alignment/>
    </xf>
    <xf numFmtId="3" fontId="18" fillId="0" borderId="35" xfId="0" applyNumberFormat="1" applyFont="1" applyBorder="1" applyAlignment="1">
      <alignment/>
    </xf>
    <xf numFmtId="0" fontId="18" fillId="0" borderId="7" xfId="0" applyFont="1" applyFill="1" applyBorder="1" applyAlignment="1">
      <alignment/>
    </xf>
    <xf numFmtId="0" fontId="18" fillId="0" borderId="61" xfId="0" applyFont="1" applyBorder="1" applyAlignment="1">
      <alignment/>
    </xf>
    <xf numFmtId="3" fontId="18" fillId="0" borderId="15" xfId="0" applyNumberFormat="1" applyFont="1" applyBorder="1" applyAlignment="1">
      <alignment/>
    </xf>
    <xf numFmtId="3" fontId="18" fillId="0" borderId="83" xfId="0" applyNumberFormat="1" applyFont="1" applyBorder="1" applyAlignment="1">
      <alignment/>
    </xf>
    <xf numFmtId="14" fontId="18" fillId="0" borderId="15" xfId="0" applyNumberFormat="1" applyFont="1" applyFill="1" applyBorder="1" applyAlignment="1">
      <alignment/>
    </xf>
    <xf numFmtId="3" fontId="18" fillId="0" borderId="0" xfId="0" applyNumberFormat="1" applyFont="1" applyFill="1" applyAlignment="1">
      <alignment/>
    </xf>
    <xf numFmtId="0" fontId="17" fillId="2" borderId="20" xfId="0" applyFont="1" applyFill="1" applyBorder="1" applyAlignment="1">
      <alignment/>
    </xf>
    <xf numFmtId="0" fontId="17" fillId="2" borderId="3" xfId="0" applyFont="1" applyFill="1" applyBorder="1" applyAlignment="1">
      <alignment/>
    </xf>
    <xf numFmtId="3" fontId="17" fillId="2" borderId="90" xfId="0" applyNumberFormat="1" applyFont="1" applyFill="1" applyBorder="1" applyAlignment="1">
      <alignment/>
    </xf>
    <xf numFmtId="3" fontId="17" fillId="2" borderId="4" xfId="0" applyNumberFormat="1" applyFont="1" applyFill="1" applyBorder="1" applyAlignment="1">
      <alignment/>
    </xf>
    <xf numFmtId="14" fontId="17" fillId="2" borderId="4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/>
    </xf>
    <xf numFmtId="3" fontId="18" fillId="0" borderId="0" xfId="0" applyNumberFormat="1" applyFont="1" applyBorder="1" applyAlignment="1">
      <alignment/>
    </xf>
    <xf numFmtId="3" fontId="17" fillId="2" borderId="73" xfId="0" applyNumberFormat="1" applyFont="1" applyFill="1" applyBorder="1" applyAlignment="1">
      <alignment horizontal="center"/>
    </xf>
    <xf numFmtId="0" fontId="18" fillId="2" borderId="0" xfId="0" applyFont="1" applyFill="1" applyAlignment="1">
      <alignment/>
    </xf>
    <xf numFmtId="3" fontId="17" fillId="2" borderId="86" xfId="0" applyNumberFormat="1" applyFont="1" applyFill="1" applyBorder="1" applyAlignment="1">
      <alignment horizontal="center"/>
    </xf>
    <xf numFmtId="0" fontId="18" fillId="0" borderId="91" xfId="0" applyFont="1" applyFill="1" applyBorder="1" applyAlignment="1">
      <alignment/>
    </xf>
    <xf numFmtId="3" fontId="18" fillId="0" borderId="92" xfId="0" applyNumberFormat="1" applyFont="1" applyBorder="1" applyAlignment="1">
      <alignment/>
    </xf>
    <xf numFmtId="3" fontId="18" fillId="0" borderId="58" xfId="0" applyNumberFormat="1" applyFont="1" applyBorder="1" applyAlignment="1">
      <alignment/>
    </xf>
    <xf numFmtId="3" fontId="18" fillId="0" borderId="91" xfId="0" applyNumberFormat="1" applyFont="1" applyBorder="1" applyAlignment="1">
      <alignment/>
    </xf>
    <xf numFmtId="0" fontId="18" fillId="0" borderId="58" xfId="0" applyFont="1" applyBorder="1" applyAlignment="1">
      <alignment/>
    </xf>
    <xf numFmtId="3" fontId="18" fillId="0" borderId="49" xfId="0" applyNumberFormat="1" applyFont="1" applyBorder="1" applyAlignment="1">
      <alignment/>
    </xf>
    <xf numFmtId="3" fontId="18" fillId="0" borderId="40" xfId="0" applyNumberFormat="1" applyFont="1" applyBorder="1" applyAlignment="1">
      <alignment/>
    </xf>
    <xf numFmtId="3" fontId="18" fillId="0" borderId="89" xfId="0" applyNumberFormat="1" applyFont="1" applyBorder="1" applyAlignment="1">
      <alignment/>
    </xf>
    <xf numFmtId="0" fontId="18" fillId="0" borderId="15" xfId="0" applyFont="1" applyBorder="1" applyAlignment="1">
      <alignment/>
    </xf>
    <xf numFmtId="3" fontId="18" fillId="0" borderId="47" xfId="0" applyNumberFormat="1" applyFont="1" applyBorder="1" applyAlignment="1">
      <alignment/>
    </xf>
    <xf numFmtId="0" fontId="18" fillId="0" borderId="52" xfId="0" applyFont="1" applyFill="1" applyBorder="1" applyAlignment="1">
      <alignment/>
    </xf>
    <xf numFmtId="3" fontId="18" fillId="0" borderId="52" xfId="0" applyNumberFormat="1" applyFont="1" applyBorder="1" applyAlignment="1">
      <alignment/>
    </xf>
    <xf numFmtId="0" fontId="18" fillId="0" borderId="8" xfId="0" applyFont="1" applyBorder="1" applyAlignment="1">
      <alignment/>
    </xf>
    <xf numFmtId="0" fontId="17" fillId="2" borderId="4" xfId="0" applyFont="1" applyFill="1" applyBorder="1" applyAlignment="1">
      <alignment/>
    </xf>
    <xf numFmtId="3" fontId="17" fillId="2" borderId="20" xfId="0" applyNumberFormat="1" applyFont="1" applyFill="1" applyBorder="1" applyAlignment="1">
      <alignment/>
    </xf>
    <xf numFmtId="0" fontId="17" fillId="2" borderId="74" xfId="0" applyFont="1" applyFill="1" applyBorder="1" applyAlignment="1">
      <alignment horizontal="center"/>
    </xf>
    <xf numFmtId="0" fontId="18" fillId="2" borderId="87" xfId="0" applyFont="1" applyFill="1" applyBorder="1" applyAlignment="1">
      <alignment horizontal="center"/>
    </xf>
    <xf numFmtId="0" fontId="17" fillId="2" borderId="93" xfId="0" applyFont="1" applyFill="1" applyBorder="1" applyAlignment="1">
      <alignment horizontal="center"/>
    </xf>
    <xf numFmtId="0" fontId="18" fillId="0" borderId="94" xfId="0" applyFont="1" applyBorder="1" applyAlignment="1">
      <alignment/>
    </xf>
    <xf numFmtId="14" fontId="18" fillId="0" borderId="95" xfId="0" applyNumberFormat="1" applyFont="1" applyBorder="1" applyAlignment="1">
      <alignment/>
    </xf>
    <xf numFmtId="3" fontId="18" fillId="0" borderId="94" xfId="0" applyNumberFormat="1" applyFont="1" applyBorder="1" applyAlignment="1">
      <alignment/>
    </xf>
    <xf numFmtId="14" fontId="18" fillId="0" borderId="94" xfId="0" applyNumberFormat="1" applyFont="1" applyBorder="1" applyAlignment="1">
      <alignment/>
    </xf>
    <xf numFmtId="3" fontId="17" fillId="2" borderId="3" xfId="0" applyNumberFormat="1" applyFont="1" applyFill="1" applyBorder="1" applyAlignment="1">
      <alignment/>
    </xf>
    <xf numFmtId="14" fontId="18" fillId="0" borderId="7" xfId="0" applyNumberFormat="1" applyFont="1" applyBorder="1" applyAlignment="1">
      <alignment/>
    </xf>
    <xf numFmtId="0" fontId="18" fillId="0" borderId="96" xfId="0" applyFont="1" applyFill="1" applyBorder="1" applyAlignment="1">
      <alignment/>
    </xf>
    <xf numFmtId="0" fontId="18" fillId="0" borderId="86" xfId="0" applyFont="1" applyBorder="1" applyAlignment="1">
      <alignment/>
    </xf>
    <xf numFmtId="3" fontId="18" fillId="0" borderId="87" xfId="0" applyNumberFormat="1" applyFont="1" applyBorder="1" applyAlignment="1">
      <alignment/>
    </xf>
    <xf numFmtId="3" fontId="18" fillId="0" borderId="94" xfId="0" applyNumberFormat="1" applyFont="1" applyFill="1" applyBorder="1" applyAlignment="1">
      <alignment/>
    </xf>
    <xf numFmtId="14" fontId="18" fillId="0" borderId="94" xfId="0" applyNumberFormat="1" applyFont="1" applyFill="1" applyBorder="1" applyAlignment="1">
      <alignment/>
    </xf>
    <xf numFmtId="0" fontId="18" fillId="0" borderId="35" xfId="0" applyFont="1" applyBorder="1" applyAlignment="1">
      <alignment/>
    </xf>
    <xf numFmtId="0" fontId="18" fillId="0" borderId="83" xfId="0" applyFont="1" applyBorder="1" applyAlignment="1">
      <alignment/>
    </xf>
    <xf numFmtId="0" fontId="18" fillId="0" borderId="8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7" fillId="2" borderId="1" xfId="22" applyFont="1" applyFill="1" applyBorder="1">
      <alignment/>
      <protection/>
    </xf>
    <xf numFmtId="0" fontId="17" fillId="2" borderId="97" xfId="22" applyFont="1" applyFill="1" applyBorder="1">
      <alignment/>
      <protection/>
    </xf>
    <xf numFmtId="0" fontId="17" fillId="2" borderId="98" xfId="22" applyFont="1" applyFill="1" applyBorder="1">
      <alignment/>
      <protection/>
    </xf>
    <xf numFmtId="0" fontId="18" fillId="0" borderId="50" xfId="22" applyFont="1" applyFill="1" applyBorder="1">
      <alignment/>
      <protection/>
    </xf>
    <xf numFmtId="0" fontId="18" fillId="0" borderId="47" xfId="22" applyFont="1" applyBorder="1">
      <alignment/>
      <protection/>
    </xf>
    <xf numFmtId="3" fontId="18" fillId="0" borderId="47" xfId="22" applyNumberFormat="1" applyFont="1" applyBorder="1">
      <alignment/>
      <protection/>
    </xf>
    <xf numFmtId="0" fontId="18" fillId="0" borderId="47" xfId="22" applyFont="1" applyFill="1" applyBorder="1">
      <alignment/>
      <protection/>
    </xf>
    <xf numFmtId="0" fontId="18" fillId="0" borderId="60" xfId="22" applyFont="1" applyFill="1" applyBorder="1">
      <alignment/>
      <protection/>
    </xf>
    <xf numFmtId="0" fontId="18" fillId="0" borderId="47" xfId="22" applyFont="1" applyFill="1" applyBorder="1">
      <alignment/>
      <protection/>
    </xf>
    <xf numFmtId="0" fontId="17" fillId="0" borderId="20" xfId="22" applyFont="1" applyFill="1" applyBorder="1">
      <alignment/>
      <protection/>
    </xf>
    <xf numFmtId="0" fontId="17" fillId="0" borderId="3" xfId="0" applyFont="1" applyBorder="1" applyAlignment="1">
      <alignment/>
    </xf>
    <xf numFmtId="3" fontId="17" fillId="0" borderId="90" xfId="0" applyNumberFormat="1" applyFont="1" applyBorder="1" applyAlignment="1">
      <alignment/>
    </xf>
    <xf numFmtId="0" fontId="25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97" xfId="0" applyFont="1" applyFill="1" applyBorder="1" applyAlignment="1">
      <alignment horizontal="center"/>
    </xf>
    <xf numFmtId="0" fontId="18" fillId="0" borderId="50" xfId="0" applyFont="1" applyBorder="1" applyAlignment="1">
      <alignment/>
    </xf>
    <xf numFmtId="0" fontId="18" fillId="0" borderId="47" xfId="0" applyFont="1" applyBorder="1" applyAlignment="1">
      <alignment/>
    </xf>
    <xf numFmtId="0" fontId="18" fillId="0" borderId="47" xfId="0" applyFont="1" applyBorder="1" applyAlignment="1">
      <alignment horizontal="left"/>
    </xf>
    <xf numFmtId="0" fontId="3" fillId="2" borderId="98" xfId="0" applyFont="1" applyFill="1" applyBorder="1" applyAlignment="1">
      <alignment horizontal="center"/>
    </xf>
    <xf numFmtId="0" fontId="18" fillId="0" borderId="51" xfId="0" applyFont="1" applyBorder="1" applyAlignment="1">
      <alignment horizontal="center"/>
    </xf>
    <xf numFmtId="3" fontId="18" fillId="0" borderId="99" xfId="0" applyNumberFormat="1" applyFont="1" applyBorder="1" applyAlignment="1">
      <alignment/>
    </xf>
    <xf numFmtId="0" fontId="18" fillId="0" borderId="35" xfId="0" applyFont="1" applyBorder="1" applyAlignment="1">
      <alignment horizontal="center"/>
    </xf>
    <xf numFmtId="3" fontId="18" fillId="0" borderId="67" xfId="0" applyNumberFormat="1" applyFont="1" applyBorder="1" applyAlignment="1">
      <alignment/>
    </xf>
    <xf numFmtId="0" fontId="18" fillId="0" borderId="83" xfId="0" applyFont="1" applyBorder="1" applyAlignment="1">
      <alignment horizontal="center"/>
    </xf>
    <xf numFmtId="0" fontId="18" fillId="0" borderId="60" xfId="0" applyFont="1" applyBorder="1" applyAlignment="1">
      <alignment/>
    </xf>
    <xf numFmtId="3" fontId="18" fillId="0" borderId="84" xfId="0" applyNumberFormat="1" applyFont="1" applyBorder="1" applyAlignment="1">
      <alignment/>
    </xf>
    <xf numFmtId="3" fontId="17" fillId="0" borderId="3" xfId="0" applyNumberFormat="1" applyFont="1" applyBorder="1" applyAlignment="1">
      <alignment/>
    </xf>
    <xf numFmtId="0" fontId="18" fillId="0" borderId="51" xfId="22" applyFont="1" applyFill="1" applyBorder="1">
      <alignment/>
      <protection/>
    </xf>
    <xf numFmtId="3" fontId="18" fillId="0" borderId="99" xfId="22" applyNumberFormat="1" applyFont="1" applyFill="1" applyBorder="1">
      <alignment/>
      <protection/>
    </xf>
    <xf numFmtId="0" fontId="18" fillId="0" borderId="35" xfId="22" applyFont="1" applyBorder="1">
      <alignment/>
      <protection/>
    </xf>
    <xf numFmtId="3" fontId="18" fillId="0" borderId="67" xfId="22" applyNumberFormat="1" applyFont="1" applyBorder="1">
      <alignment/>
      <protection/>
    </xf>
    <xf numFmtId="0" fontId="18" fillId="0" borderId="35" xfId="22" applyFont="1" applyFill="1" applyBorder="1">
      <alignment/>
      <protection/>
    </xf>
    <xf numFmtId="3" fontId="18" fillId="0" borderId="67" xfId="22" applyNumberFormat="1" applyFont="1" applyFill="1" applyBorder="1">
      <alignment/>
      <protection/>
    </xf>
    <xf numFmtId="0" fontId="18" fillId="0" borderId="83" xfId="22" applyFont="1" applyFill="1" applyBorder="1">
      <alignment/>
      <protection/>
    </xf>
    <xf numFmtId="3" fontId="18" fillId="0" borderId="84" xfId="22" applyNumberFormat="1" applyFont="1" applyBorder="1">
      <alignment/>
      <protection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7" fillId="2" borderId="97" xfId="20" applyFont="1" applyFill="1" applyBorder="1" applyAlignment="1">
      <alignment horizontal="center"/>
      <protection/>
    </xf>
    <xf numFmtId="3" fontId="1" fillId="0" borderId="0" xfId="0" applyNumberFormat="1" applyFont="1" applyFill="1" applyBorder="1" applyAlignment="1">
      <alignment horizontal="right"/>
    </xf>
    <xf numFmtId="14" fontId="3" fillId="2" borderId="21" xfId="0" applyNumberFormat="1" applyFont="1" applyFill="1" applyBorder="1" applyAlignment="1">
      <alignment/>
    </xf>
    <xf numFmtId="0" fontId="1" fillId="2" borderId="22" xfId="0" applyFont="1" applyFill="1" applyBorder="1" applyAlignment="1">
      <alignment horizontal="left"/>
    </xf>
    <xf numFmtId="0" fontId="1" fillId="2" borderId="22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 vertical="center"/>
    </xf>
    <xf numFmtId="3" fontId="3" fillId="2" borderId="100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/>
    </xf>
    <xf numFmtId="0" fontId="2" fillId="2" borderId="39" xfId="0" applyFont="1" applyFill="1" applyBorder="1" applyAlignment="1">
      <alignment horizontal="left"/>
    </xf>
    <xf numFmtId="0" fontId="2" fillId="2" borderId="39" xfId="0" applyFont="1" applyFill="1" applyBorder="1" applyAlignment="1">
      <alignment wrapText="1"/>
    </xf>
    <xf numFmtId="3" fontId="2" fillId="2" borderId="12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21" fillId="2" borderId="4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29" fillId="2" borderId="44" xfId="0" applyFont="1" applyFill="1" applyBorder="1" applyAlignment="1">
      <alignment/>
    </xf>
    <xf numFmtId="0" fontId="18" fillId="0" borderId="93" xfId="0" applyFont="1" applyFill="1" applyBorder="1" applyAlignment="1">
      <alignment/>
    </xf>
    <xf numFmtId="0" fontId="17" fillId="2" borderId="42" xfId="0" applyFont="1" applyFill="1" applyBorder="1" applyAlignment="1">
      <alignment horizontal="center"/>
    </xf>
    <xf numFmtId="0" fontId="17" fillId="2" borderId="101" xfId="0" applyFont="1" applyFill="1" applyBorder="1" applyAlignment="1">
      <alignment horizontal="center"/>
    </xf>
    <xf numFmtId="0" fontId="17" fillId="2" borderId="91" xfId="0" applyFont="1" applyFill="1" applyBorder="1" applyAlignment="1">
      <alignment horizontal="right"/>
    </xf>
    <xf numFmtId="0" fontId="17" fillId="2" borderId="102" xfId="0" applyFont="1" applyFill="1" applyBorder="1" applyAlignment="1">
      <alignment horizontal="center"/>
    </xf>
    <xf numFmtId="0" fontId="17" fillId="2" borderId="102" xfId="0" applyFont="1" applyFill="1" applyBorder="1" applyAlignment="1">
      <alignment horizontal="right"/>
    </xf>
    <xf numFmtId="0" fontId="17" fillId="2" borderId="103" xfId="0" applyFont="1" applyFill="1" applyBorder="1" applyAlignment="1">
      <alignment horizontal="right"/>
    </xf>
    <xf numFmtId="0" fontId="17" fillId="2" borderId="75" xfId="0" applyFont="1" applyFill="1" applyBorder="1" applyAlignment="1">
      <alignment horizontal="center"/>
    </xf>
    <xf numFmtId="0" fontId="17" fillId="2" borderId="104" xfId="0" applyFont="1" applyFill="1" applyBorder="1" applyAlignment="1">
      <alignment horizontal="center"/>
    </xf>
    <xf numFmtId="0" fontId="17" fillId="2" borderId="105" xfId="0" applyFont="1" applyFill="1" applyBorder="1" applyAlignment="1">
      <alignment horizontal="center"/>
    </xf>
    <xf numFmtId="0" fontId="17" fillId="2" borderId="85" xfId="0" applyFont="1" applyFill="1" applyBorder="1" applyAlignment="1">
      <alignment horizontal="center"/>
    </xf>
    <xf numFmtId="0" fontId="17" fillId="2" borderId="41" xfId="0" applyFont="1" applyFill="1" applyBorder="1" applyAlignment="1">
      <alignment horizontal="center"/>
    </xf>
    <xf numFmtId="0" fontId="17" fillId="2" borderId="42" xfId="0" applyFont="1" applyFill="1" applyBorder="1" applyAlignment="1">
      <alignment horizontal="center"/>
    </xf>
    <xf numFmtId="0" fontId="17" fillId="2" borderId="106" xfId="0" applyFont="1" applyFill="1" applyBorder="1" applyAlignment="1">
      <alignment horizontal="center"/>
    </xf>
    <xf numFmtId="0" fontId="17" fillId="2" borderId="107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7" fillId="2" borderId="41" xfId="0" applyFont="1" applyFill="1" applyBorder="1" applyAlignment="1">
      <alignment horizontal="center"/>
    </xf>
    <xf numFmtId="0" fontId="17" fillId="2" borderId="107" xfId="0" applyFont="1" applyFill="1" applyBorder="1" applyAlignment="1">
      <alignment horizontal="center"/>
    </xf>
    <xf numFmtId="0" fontId="17" fillId="2" borderId="108" xfId="0" applyFont="1" applyFill="1" applyBorder="1" applyAlignment="1">
      <alignment horizontal="center"/>
    </xf>
    <xf numFmtId="0" fontId="17" fillId="2" borderId="109" xfId="0" applyFont="1" applyFill="1" applyBorder="1" applyAlignment="1">
      <alignment horizontal="center"/>
    </xf>
    <xf numFmtId="0" fontId="17" fillId="2" borderId="110" xfId="0" applyFont="1" applyFill="1" applyBorder="1" applyAlignment="1">
      <alignment horizontal="center"/>
    </xf>
    <xf numFmtId="0" fontId="17" fillId="2" borderId="111" xfId="0" applyFont="1" applyFill="1" applyBorder="1" applyAlignment="1">
      <alignment horizontal="center"/>
    </xf>
    <xf numFmtId="0" fontId="17" fillId="2" borderId="88" xfId="0" applyFont="1" applyFill="1" applyBorder="1" applyAlignment="1">
      <alignment horizontal="center"/>
    </xf>
    <xf numFmtId="0" fontId="17" fillId="2" borderId="87" xfId="0" applyFont="1" applyFill="1" applyBorder="1" applyAlignment="1">
      <alignment horizontal="center"/>
    </xf>
    <xf numFmtId="0" fontId="17" fillId="0" borderId="78" xfId="0" applyFont="1" applyFill="1" applyBorder="1" applyAlignment="1">
      <alignment horizontal="left"/>
    </xf>
    <xf numFmtId="3" fontId="17" fillId="0" borderId="78" xfId="0" applyNumberFormat="1" applyFont="1" applyFill="1" applyBorder="1" applyAlignment="1">
      <alignment horizontal="right"/>
    </xf>
    <xf numFmtId="3" fontId="17" fillId="0" borderId="79" xfId="0" applyNumberFormat="1" applyFont="1" applyFill="1" applyBorder="1" applyAlignment="1">
      <alignment horizontal="right"/>
    </xf>
    <xf numFmtId="3" fontId="17" fillId="0" borderId="80" xfId="0" applyNumberFormat="1" applyFont="1" applyFill="1" applyBorder="1" applyAlignment="1">
      <alignment horizontal="right"/>
    </xf>
    <xf numFmtId="0" fontId="17" fillId="0" borderId="47" xfId="0" applyFont="1" applyFill="1" applyBorder="1" applyAlignment="1">
      <alignment horizontal="left"/>
    </xf>
    <xf numFmtId="3" fontId="17" fillId="0" borderId="47" xfId="0" applyNumberFormat="1" applyFont="1" applyFill="1" applyBorder="1" applyAlignment="1">
      <alignment horizontal="right"/>
    </xf>
    <xf numFmtId="3" fontId="17" fillId="0" borderId="36" xfId="0" applyNumberFormat="1" applyFont="1" applyFill="1" applyBorder="1" applyAlignment="1">
      <alignment horizontal="right"/>
    </xf>
    <xf numFmtId="3" fontId="17" fillId="0" borderId="67" xfId="0" applyNumberFormat="1" applyFont="1" applyFill="1" applyBorder="1" applyAlignment="1">
      <alignment horizontal="right"/>
    </xf>
    <xf numFmtId="0" fontId="17" fillId="0" borderId="45" xfId="0" applyFont="1" applyFill="1" applyBorder="1" applyAlignment="1">
      <alignment horizontal="left"/>
    </xf>
    <xf numFmtId="3" fontId="17" fillId="0" borderId="45" xfId="0" applyNumberFormat="1" applyFont="1" applyFill="1" applyBorder="1" applyAlignment="1">
      <alignment horizontal="right"/>
    </xf>
    <xf numFmtId="3" fontId="17" fillId="0" borderId="62" xfId="0" applyNumberFormat="1" applyFont="1" applyFill="1" applyBorder="1" applyAlignment="1">
      <alignment horizontal="right"/>
    </xf>
    <xf numFmtId="3" fontId="17" fillId="0" borderId="81" xfId="0" applyNumberFormat="1" applyFont="1" applyFill="1" applyBorder="1" applyAlignment="1">
      <alignment horizontal="right"/>
    </xf>
    <xf numFmtId="3" fontId="18" fillId="0" borderId="93" xfId="0" applyNumberFormat="1" applyFont="1" applyFill="1" applyBorder="1" applyAlignment="1">
      <alignment/>
    </xf>
    <xf numFmtId="0" fontId="17" fillId="0" borderId="50" xfId="0" applyFont="1" applyFill="1" applyBorder="1" applyAlignment="1">
      <alignment horizontal="left"/>
    </xf>
    <xf numFmtId="3" fontId="17" fillId="0" borderId="50" xfId="0" applyNumberFormat="1" applyFont="1" applyFill="1" applyBorder="1" applyAlignment="1">
      <alignment horizontal="right"/>
    </xf>
    <xf numFmtId="3" fontId="17" fillId="0" borderId="112" xfId="0" applyNumberFormat="1" applyFont="1" applyFill="1" applyBorder="1" applyAlignment="1">
      <alignment horizontal="right"/>
    </xf>
    <xf numFmtId="3" fontId="17" fillId="0" borderId="99" xfId="0" applyNumberFormat="1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17" fillId="2" borderId="45" xfId="0" applyFont="1" applyFill="1" applyBorder="1" applyAlignment="1">
      <alignment horizontal="left"/>
    </xf>
    <xf numFmtId="3" fontId="17" fillId="2" borderId="45" xfId="0" applyNumberFormat="1" applyFont="1" applyFill="1" applyBorder="1" applyAlignment="1">
      <alignment horizontal="right"/>
    </xf>
    <xf numFmtId="3" fontId="17" fillId="2" borderId="62" xfId="0" applyNumberFormat="1" applyFont="1" applyFill="1" applyBorder="1" applyAlignment="1">
      <alignment horizontal="right"/>
    </xf>
    <xf numFmtId="3" fontId="17" fillId="2" borderId="81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left"/>
    </xf>
    <xf numFmtId="3" fontId="33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3" fontId="17" fillId="0" borderId="0" xfId="0" applyNumberFormat="1" applyFont="1" applyFill="1" applyAlignment="1">
      <alignment horizontal="right"/>
    </xf>
    <xf numFmtId="0" fontId="0" fillId="0" borderId="93" xfId="0" applyFont="1" applyFill="1" applyBorder="1" applyAlignment="1">
      <alignment/>
    </xf>
    <xf numFmtId="0" fontId="21" fillId="0" borderId="77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1" fillId="2" borderId="110" xfId="0" applyFont="1" applyFill="1" applyBorder="1" applyAlignment="1">
      <alignment horizontal="center"/>
    </xf>
    <xf numFmtId="0" fontId="16" fillId="0" borderId="83" xfId="20" applyFont="1" applyBorder="1" applyAlignment="1">
      <alignment horizontal="left"/>
      <protection/>
    </xf>
    <xf numFmtId="0" fontId="16" fillId="0" borderId="106" xfId="20" applyFont="1" applyBorder="1" applyAlignment="1">
      <alignment horizontal="left"/>
      <protection/>
    </xf>
    <xf numFmtId="3" fontId="16" fillId="0" borderId="82" xfId="20" applyNumberFormat="1" applyFont="1" applyBorder="1">
      <alignment/>
      <protection/>
    </xf>
    <xf numFmtId="3" fontId="36" fillId="0" borderId="0" xfId="0" applyNumberFormat="1" applyFont="1" applyFill="1" applyAlignment="1">
      <alignment wrapText="1"/>
    </xf>
    <xf numFmtId="3" fontId="0" fillId="0" borderId="0" xfId="0" applyNumberFormat="1" applyFont="1" applyAlignment="1">
      <alignment/>
    </xf>
    <xf numFmtId="0" fontId="0" fillId="0" borderId="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Border="1" applyAlignment="1">
      <alignment/>
    </xf>
    <xf numFmtId="0" fontId="19" fillId="4" borderId="35" xfId="20" applyFont="1" applyFill="1" applyBorder="1" applyAlignment="1">
      <alignment horizontal="left"/>
      <protection/>
    </xf>
    <xf numFmtId="0" fontId="16" fillId="4" borderId="43" xfId="20" applyFont="1" applyFill="1" applyBorder="1" applyAlignment="1">
      <alignment horizontal="left"/>
      <protection/>
    </xf>
    <xf numFmtId="3" fontId="19" fillId="4" borderId="43" xfId="20" applyNumberFormat="1" applyFont="1" applyFill="1" applyBorder="1">
      <alignment/>
      <protection/>
    </xf>
    <xf numFmtId="3" fontId="1" fillId="0" borderId="19" xfId="0" applyNumberFormat="1" applyFont="1" applyFill="1" applyBorder="1" applyAlignment="1">
      <alignment horizontal="left"/>
    </xf>
    <xf numFmtId="0" fontId="17" fillId="2" borderId="91" xfId="20" applyFont="1" applyFill="1" applyBorder="1" applyAlignment="1">
      <alignment horizontal="left"/>
      <protection/>
    </xf>
    <xf numFmtId="0" fontId="17" fillId="2" borderId="79" xfId="20" applyFont="1" applyFill="1" applyBorder="1" applyAlignment="1">
      <alignment horizontal="left"/>
      <protection/>
    </xf>
    <xf numFmtId="3" fontId="18" fillId="2" borderId="78" xfId="15" applyNumberFormat="1" applyFont="1" applyFill="1" applyBorder="1" applyAlignment="1">
      <alignment horizontal="right"/>
    </xf>
    <xf numFmtId="0" fontId="16" fillId="0" borderId="50" xfId="20" applyFont="1" applyBorder="1" applyAlignment="1">
      <alignment horizontal="left"/>
      <protection/>
    </xf>
    <xf numFmtId="3" fontId="16" fillId="0" borderId="99" xfId="20" applyNumberFormat="1" applyFont="1" applyBorder="1">
      <alignment/>
      <protection/>
    </xf>
    <xf numFmtId="0" fontId="17" fillId="2" borderId="20" xfId="20" applyFont="1" applyFill="1" applyBorder="1" applyAlignment="1">
      <alignment horizontal="left"/>
      <protection/>
    </xf>
    <xf numFmtId="0" fontId="17" fillId="2" borderId="2" xfId="20" applyFont="1" applyFill="1" applyBorder="1" applyAlignment="1">
      <alignment horizontal="left"/>
      <protection/>
    </xf>
    <xf numFmtId="3" fontId="18" fillId="2" borderId="97" xfId="15" applyNumberFormat="1" applyFont="1" applyFill="1" applyBorder="1" applyAlignment="1">
      <alignment horizontal="right"/>
    </xf>
    <xf numFmtId="0" fontId="18" fillId="2" borderId="113" xfId="20" applyFont="1" applyFill="1" applyBorder="1">
      <alignment/>
      <protection/>
    </xf>
    <xf numFmtId="3" fontId="16" fillId="0" borderId="67" xfId="20" applyNumberFormat="1" applyFont="1" applyFill="1" applyBorder="1">
      <alignment/>
      <protection/>
    </xf>
    <xf numFmtId="3" fontId="19" fillId="0" borderId="49" xfId="20" applyNumberFormat="1" applyFont="1" applyFill="1" applyBorder="1">
      <alignment/>
      <protection/>
    </xf>
    <xf numFmtId="3" fontId="19" fillId="0" borderId="67" xfId="20" applyNumberFormat="1" applyFont="1" applyFill="1" applyBorder="1">
      <alignment/>
      <protection/>
    </xf>
    <xf numFmtId="3" fontId="19" fillId="4" borderId="49" xfId="20" applyNumberFormat="1" applyFont="1" applyFill="1" applyBorder="1">
      <alignment/>
      <protection/>
    </xf>
    <xf numFmtId="3" fontId="16" fillId="0" borderId="49" xfId="20" applyNumberFormat="1" applyFont="1" applyFill="1" applyBorder="1">
      <alignment/>
      <protection/>
    </xf>
    <xf numFmtId="3" fontId="16" fillId="0" borderId="81" xfId="20" applyNumberFormat="1" applyFont="1" applyFill="1" applyBorder="1">
      <alignment/>
      <protection/>
    </xf>
    <xf numFmtId="0" fontId="18" fillId="2" borderId="98" xfId="20" applyFont="1" applyFill="1" applyBorder="1">
      <alignment/>
      <protection/>
    </xf>
    <xf numFmtId="3" fontId="16" fillId="0" borderId="67" xfId="20" applyNumberFormat="1" applyFont="1" applyBorder="1">
      <alignment/>
      <protection/>
    </xf>
    <xf numFmtId="0" fontId="16" fillId="0" borderId="67" xfId="20" applyFont="1" applyBorder="1">
      <alignment/>
      <protection/>
    </xf>
    <xf numFmtId="3" fontId="19" fillId="0" borderId="67" xfId="20" applyNumberFormat="1" applyFont="1" applyBorder="1">
      <alignment/>
      <protection/>
    </xf>
    <xf numFmtId="3" fontId="16" fillId="0" borderId="84" xfId="20" applyNumberFormat="1" applyFont="1" applyFill="1" applyBorder="1">
      <alignment/>
      <protection/>
    </xf>
    <xf numFmtId="0" fontId="18" fillId="2" borderId="103" xfId="20" applyFont="1" applyFill="1" applyBorder="1">
      <alignment/>
      <protection/>
    </xf>
    <xf numFmtId="3" fontId="19" fillId="0" borderId="92" xfId="20" applyNumberFormat="1" applyFont="1" applyBorder="1">
      <alignment/>
      <protection/>
    </xf>
    <xf numFmtId="3" fontId="16" fillId="0" borderId="81" xfId="20" applyNumberFormat="1" applyFont="1" applyBorder="1">
      <alignment/>
      <protection/>
    </xf>
    <xf numFmtId="0" fontId="3" fillId="2" borderId="73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3" fontId="3" fillId="0" borderId="20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9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7" xfId="0" applyFont="1" applyFill="1" applyBorder="1" applyAlignment="1">
      <alignment horizontal="center"/>
    </xf>
    <xf numFmtId="0" fontId="17" fillId="0" borderId="112" xfId="0" applyFont="1" applyBorder="1" applyAlignment="1">
      <alignment/>
    </xf>
    <xf numFmtId="3" fontId="1" fillId="0" borderId="77" xfId="0" applyNumberFormat="1" applyFont="1" applyFill="1" applyBorder="1" applyAlignment="1">
      <alignment/>
    </xf>
    <xf numFmtId="3" fontId="1" fillId="0" borderId="78" xfId="0" applyNumberFormat="1" applyFont="1" applyFill="1" applyBorder="1" applyAlignment="1">
      <alignment/>
    </xf>
    <xf numFmtId="3" fontId="1" fillId="0" borderId="48" xfId="0" applyNumberFormat="1" applyFont="1" applyFill="1" applyBorder="1" applyAlignment="1">
      <alignment/>
    </xf>
    <xf numFmtId="0" fontId="1" fillId="0" borderId="50" xfId="0" applyFont="1" applyFill="1" applyBorder="1" applyAlignment="1">
      <alignment/>
    </xf>
    <xf numFmtId="3" fontId="1" fillId="0" borderId="51" xfId="0" applyNumberFormat="1" applyFont="1" applyFill="1" applyBorder="1" applyAlignment="1">
      <alignment/>
    </xf>
    <xf numFmtId="3" fontId="1" fillId="0" borderId="99" xfId="0" applyNumberFormat="1" applyFont="1" applyFill="1" applyBorder="1" applyAlignment="1">
      <alignment/>
    </xf>
    <xf numFmtId="0" fontId="17" fillId="0" borderId="36" xfId="0" applyFont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47" xfId="0" applyNumberFormat="1" applyFont="1" applyFill="1" applyBorder="1" applyAlignment="1">
      <alignment/>
    </xf>
    <xf numFmtId="3" fontId="1" fillId="0" borderId="43" xfId="0" applyNumberFormat="1" applyFont="1" applyFill="1" applyBorder="1" applyAlignment="1">
      <alignment/>
    </xf>
    <xf numFmtId="0" fontId="1" fillId="0" borderId="47" xfId="0" applyFont="1" applyFill="1" applyBorder="1" applyAlignment="1">
      <alignment/>
    </xf>
    <xf numFmtId="3" fontId="1" fillId="0" borderId="67" xfId="0" applyNumberFormat="1" applyFont="1" applyFill="1" applyBorder="1" applyAlignment="1">
      <alignment/>
    </xf>
    <xf numFmtId="3" fontId="1" fillId="0" borderId="83" xfId="0" applyNumberFormat="1" applyFont="1" applyFill="1" applyBorder="1" applyAlignment="1">
      <alignment/>
    </xf>
    <xf numFmtId="0" fontId="1" fillId="0" borderId="60" xfId="0" applyFont="1" applyFill="1" applyBorder="1" applyAlignment="1">
      <alignment/>
    </xf>
    <xf numFmtId="3" fontId="1" fillId="0" borderId="84" xfId="0" applyNumberFormat="1" applyFont="1" applyFill="1" applyBorder="1" applyAlignment="1">
      <alignment/>
    </xf>
    <xf numFmtId="0" fontId="17" fillId="0" borderId="61" xfId="0" applyFont="1" applyBorder="1" applyAlignment="1">
      <alignment/>
    </xf>
    <xf numFmtId="3" fontId="1" fillId="0" borderId="44" xfId="0" applyNumberFormat="1" applyFont="1" applyFill="1" applyBorder="1" applyAlignment="1">
      <alignment/>
    </xf>
    <xf numFmtId="3" fontId="1" fillId="0" borderId="45" xfId="0" applyNumberFormat="1" applyFont="1" applyFill="1" applyBorder="1" applyAlignment="1">
      <alignment/>
    </xf>
    <xf numFmtId="3" fontId="1" fillId="0" borderId="46" xfId="0" applyNumberFormat="1" applyFont="1" applyFill="1" applyBorder="1" applyAlignment="1">
      <alignment/>
    </xf>
    <xf numFmtId="0" fontId="1" fillId="0" borderId="45" xfId="0" applyFont="1" applyFill="1" applyBorder="1" applyAlignment="1">
      <alignment/>
    </xf>
    <xf numFmtId="3" fontId="1" fillId="0" borderId="8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7" fillId="0" borderId="1" xfId="0" applyFont="1" applyFill="1" applyBorder="1" applyAlignment="1">
      <alignment/>
    </xf>
    <xf numFmtId="3" fontId="3" fillId="0" borderId="86" xfId="0" applyNumberFormat="1" applyFont="1" applyFill="1" applyBorder="1" applyAlignment="1">
      <alignment/>
    </xf>
    <xf numFmtId="3" fontId="3" fillId="0" borderId="87" xfId="0" applyNumberFormat="1" applyFont="1" applyFill="1" applyBorder="1" applyAlignment="1">
      <alignment/>
    </xf>
    <xf numFmtId="3" fontId="3" fillId="0" borderId="110" xfId="0" applyNumberFormat="1" applyFont="1" applyFill="1" applyBorder="1" applyAlignment="1">
      <alignment/>
    </xf>
    <xf numFmtId="3" fontId="37" fillId="0" borderId="0" xfId="0" applyNumberFormat="1" applyFont="1" applyBorder="1" applyAlignment="1">
      <alignment horizontal="left"/>
    </xf>
    <xf numFmtId="3" fontId="3" fillId="2" borderId="20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/>
    </xf>
    <xf numFmtId="0" fontId="3" fillId="2" borderId="90" xfId="0" applyFont="1" applyFill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92" xfId="0" applyNumberFormat="1" applyFont="1" applyBorder="1" applyAlignment="1">
      <alignment/>
    </xf>
    <xf numFmtId="14" fontId="1" fillId="0" borderId="0" xfId="0" applyNumberFormat="1" applyFont="1" applyFill="1" applyAlignment="1">
      <alignment/>
    </xf>
    <xf numFmtId="3" fontId="1" fillId="0" borderId="40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96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114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9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3" fillId="2" borderId="20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0" borderId="91" xfId="0" applyNumberFormat="1" applyFont="1" applyFill="1" applyBorder="1" applyAlignment="1">
      <alignment/>
    </xf>
    <xf numFmtId="3" fontId="1" fillId="0" borderId="115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82" xfId="0" applyNumberFormat="1" applyFont="1" applyBorder="1" applyAlignment="1">
      <alignment/>
    </xf>
    <xf numFmtId="3" fontId="1" fillId="0" borderId="89" xfId="0" applyNumberFormat="1" applyFont="1" applyFill="1" applyBorder="1" applyAlignment="1">
      <alignment/>
    </xf>
    <xf numFmtId="3" fontId="1" fillId="0" borderId="96" xfId="0" applyNumberFormat="1" applyFont="1" applyFill="1" applyBorder="1" applyAlignment="1">
      <alignment/>
    </xf>
    <xf numFmtId="0" fontId="1" fillId="0" borderId="46" xfId="0" applyFont="1" applyBorder="1" applyAlignment="1">
      <alignment/>
    </xf>
    <xf numFmtId="3" fontId="1" fillId="0" borderId="114" xfId="0" applyNumberFormat="1" applyFont="1" applyFill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115" xfId="0" applyFont="1" applyBorder="1" applyAlignment="1">
      <alignment/>
    </xf>
    <xf numFmtId="3" fontId="1" fillId="0" borderId="103" xfId="0" applyNumberFormat="1" applyFont="1" applyBorder="1" applyAlignment="1">
      <alignment/>
    </xf>
    <xf numFmtId="0" fontId="1" fillId="0" borderId="46" xfId="0" applyFont="1" applyBorder="1" applyAlignment="1">
      <alignment/>
    </xf>
    <xf numFmtId="3" fontId="1" fillId="0" borderId="114" xfId="0" applyNumberFormat="1" applyFont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4" xfId="0" applyFont="1" applyFill="1" applyBorder="1" applyAlignment="1">
      <alignment/>
    </xf>
    <xf numFmtId="0" fontId="1" fillId="0" borderId="73" xfId="0" applyFont="1" applyBorder="1" applyAlignment="1">
      <alignment/>
    </xf>
    <xf numFmtId="0" fontId="3" fillId="0" borderId="74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51" xfId="0" applyNumberFormat="1" applyFont="1" applyBorder="1" applyAlignment="1">
      <alignment/>
    </xf>
    <xf numFmtId="3" fontId="1" fillId="0" borderId="50" xfId="0" applyNumberFormat="1" applyFont="1" applyFill="1" applyBorder="1" applyAlignment="1">
      <alignment/>
    </xf>
    <xf numFmtId="1" fontId="1" fillId="0" borderId="51" xfId="0" applyNumberFormat="1" applyFont="1" applyBorder="1" applyAlignment="1">
      <alignment horizontal="right"/>
    </xf>
    <xf numFmtId="3" fontId="1" fillId="0" borderId="51" xfId="0" applyNumberFormat="1" applyFont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3" fontId="1" fillId="0" borderId="35" xfId="0" applyNumberFormat="1" applyFont="1" applyBorder="1" applyAlignment="1">
      <alignment/>
    </xf>
    <xf numFmtId="1" fontId="1" fillId="0" borderId="35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1" fontId="1" fillId="0" borderId="35" xfId="0" applyNumberFormat="1" applyFont="1" applyFill="1" applyBorder="1" applyAlignment="1">
      <alignment horizontal="right"/>
    </xf>
    <xf numFmtId="3" fontId="1" fillId="0" borderId="89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1" fontId="1" fillId="0" borderId="83" xfId="0" applyNumberFormat="1" applyFont="1" applyBorder="1" applyAlignment="1">
      <alignment horizontal="right"/>
    </xf>
    <xf numFmtId="3" fontId="1" fillId="0" borderId="60" xfId="0" applyNumberFormat="1" applyFont="1" applyFill="1" applyBorder="1" applyAlignment="1">
      <alignment/>
    </xf>
    <xf numFmtId="3" fontId="1" fillId="0" borderId="26" xfId="0" applyNumberFormat="1" applyFont="1" applyBorder="1" applyAlignment="1">
      <alignment horizontal="right"/>
    </xf>
    <xf numFmtId="0" fontId="17" fillId="0" borderId="4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97" xfId="0" applyNumberFormat="1" applyFont="1" applyFill="1" applyBorder="1" applyAlignment="1">
      <alignment/>
    </xf>
    <xf numFmtId="1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98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91" xfId="0" applyNumberFormat="1" applyFont="1" applyBorder="1" applyAlignment="1">
      <alignment/>
    </xf>
    <xf numFmtId="3" fontId="1" fillId="0" borderId="50" xfId="0" applyNumberFormat="1" applyFont="1" applyFill="1" applyBorder="1" applyAlignment="1">
      <alignment horizontal="right"/>
    </xf>
    <xf numFmtId="3" fontId="1" fillId="0" borderId="99" xfId="0" applyNumberFormat="1" applyFont="1" applyFill="1" applyBorder="1" applyAlignment="1">
      <alignment horizontal="right"/>
    </xf>
    <xf numFmtId="3" fontId="1" fillId="0" borderId="47" xfId="0" applyNumberFormat="1" applyFont="1" applyFill="1" applyBorder="1" applyAlignment="1">
      <alignment horizontal="right"/>
    </xf>
    <xf numFmtId="3" fontId="1" fillId="0" borderId="67" xfId="0" applyNumberFormat="1" applyFont="1" applyFill="1" applyBorder="1" applyAlignment="1">
      <alignment horizontal="right"/>
    </xf>
    <xf numFmtId="1" fontId="1" fillId="0" borderId="44" xfId="0" applyNumberFormat="1" applyFont="1" applyBorder="1" applyAlignment="1">
      <alignment horizontal="right"/>
    </xf>
    <xf numFmtId="3" fontId="1" fillId="0" borderId="45" xfId="0" applyNumberFormat="1" applyFont="1" applyFill="1" applyBorder="1" applyAlignment="1">
      <alignment horizontal="right"/>
    </xf>
    <xf numFmtId="3" fontId="1" fillId="0" borderId="44" xfId="0" applyNumberFormat="1" applyFont="1" applyBorder="1" applyAlignment="1">
      <alignment horizontal="right"/>
    </xf>
    <xf numFmtId="3" fontId="1" fillId="0" borderId="81" xfId="0" applyNumberFormat="1" applyFont="1" applyFill="1" applyBorder="1" applyAlignment="1">
      <alignment horizontal="right"/>
    </xf>
    <xf numFmtId="3" fontId="3" fillId="0" borderId="97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98" xfId="0" applyNumberFormat="1" applyFont="1" applyFill="1" applyBorder="1" applyAlignment="1">
      <alignment horizontal="right"/>
    </xf>
    <xf numFmtId="3" fontId="1" fillId="0" borderId="58" xfId="0" applyNumberFormat="1" applyFont="1" applyBorder="1" applyAlignment="1">
      <alignment/>
    </xf>
    <xf numFmtId="3" fontId="1" fillId="0" borderId="48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/>
    </xf>
    <xf numFmtId="3" fontId="1" fillId="0" borderId="43" xfId="0" applyNumberFormat="1" applyFont="1" applyBorder="1" applyAlignment="1">
      <alignment horizontal="center"/>
    </xf>
    <xf numFmtId="3" fontId="1" fillId="0" borderId="8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1" fillId="0" borderId="20" xfId="0" applyFont="1" applyBorder="1" applyAlignment="1">
      <alignment/>
    </xf>
    <xf numFmtId="3" fontId="3" fillId="0" borderId="73" xfId="0" applyNumberFormat="1" applyFont="1" applyBorder="1" applyAlignment="1">
      <alignment horizontal="left"/>
    </xf>
    <xf numFmtId="3" fontId="1" fillId="0" borderId="73" xfId="0" applyNumberFormat="1" applyFont="1" applyBorder="1" applyAlignment="1">
      <alignment horizontal="center"/>
    </xf>
    <xf numFmtId="0" fontId="1" fillId="0" borderId="10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04" xfId="0" applyFont="1" applyFill="1" applyBorder="1" applyAlignment="1">
      <alignment horizontal="center"/>
    </xf>
    <xf numFmtId="0" fontId="1" fillId="0" borderId="116" xfId="0" applyFont="1" applyFill="1" applyBorder="1" applyAlignment="1">
      <alignment horizontal="center"/>
    </xf>
    <xf numFmtId="3" fontId="1" fillId="0" borderId="77" xfId="0" applyNumberFormat="1" applyFont="1" applyBorder="1" applyAlignment="1">
      <alignment/>
    </xf>
    <xf numFmtId="3" fontId="1" fillId="0" borderId="77" xfId="0" applyNumberFormat="1" applyFont="1" applyBorder="1" applyAlignment="1">
      <alignment horizontal="right"/>
    </xf>
    <xf numFmtId="3" fontId="1" fillId="0" borderId="80" xfId="0" applyNumberFormat="1" applyFont="1" applyFill="1" applyBorder="1" applyAlignment="1">
      <alignment horizontal="right"/>
    </xf>
    <xf numFmtId="3" fontId="1" fillId="0" borderId="83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97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98" xfId="0" applyNumberFormat="1" applyFont="1" applyBorder="1" applyAlignment="1">
      <alignment horizontal="right"/>
    </xf>
    <xf numFmtId="3" fontId="1" fillId="0" borderId="35" xfId="0" applyNumberFormat="1" applyFont="1" applyFill="1" applyBorder="1" applyAlignment="1">
      <alignment horizontal="right"/>
    </xf>
    <xf numFmtId="3" fontId="1" fillId="0" borderId="40" xfId="0" applyNumberFormat="1" applyFont="1" applyBorder="1" applyAlignment="1">
      <alignment horizontal="right"/>
    </xf>
    <xf numFmtId="3" fontId="1" fillId="0" borderId="111" xfId="0" applyNumberFormat="1" applyFont="1" applyBorder="1" applyAlignment="1">
      <alignment horizontal="right"/>
    </xf>
    <xf numFmtId="3" fontId="1" fillId="0" borderId="108" xfId="0" applyNumberFormat="1" applyFont="1" applyFill="1" applyBorder="1" applyAlignment="1">
      <alignment/>
    </xf>
    <xf numFmtId="3" fontId="1" fillId="0" borderId="110" xfId="0" applyNumberFormat="1" applyFont="1" applyBorder="1" applyAlignment="1">
      <alignment horizontal="right"/>
    </xf>
    <xf numFmtId="3" fontId="1" fillId="0" borderId="117" xfId="0" applyNumberFormat="1" applyFont="1" applyFill="1" applyBorder="1" applyAlignment="1">
      <alignment/>
    </xf>
    <xf numFmtId="1" fontId="1" fillId="0" borderId="77" xfId="0" applyNumberFormat="1" applyFont="1" applyBorder="1" applyAlignment="1">
      <alignment horizontal="right"/>
    </xf>
    <xf numFmtId="3" fontId="1" fillId="0" borderId="80" xfId="0" applyNumberFormat="1" applyFont="1" applyFill="1" applyBorder="1" applyAlignment="1">
      <alignment/>
    </xf>
    <xf numFmtId="0" fontId="1" fillId="0" borderId="45" xfId="0" applyFont="1" applyBorder="1" applyAlignment="1">
      <alignment/>
    </xf>
    <xf numFmtId="0" fontId="1" fillId="0" borderId="83" xfId="0" applyFont="1" applyBorder="1" applyAlignment="1">
      <alignment/>
    </xf>
    <xf numFmtId="3" fontId="1" fillId="0" borderId="83" xfId="0" applyNumberFormat="1" applyFont="1" applyBorder="1" applyAlignment="1">
      <alignment horizontal="right"/>
    </xf>
    <xf numFmtId="0" fontId="37" fillId="0" borderId="0" xfId="0" applyFont="1" applyAlignment="1">
      <alignment/>
    </xf>
    <xf numFmtId="0" fontId="1" fillId="0" borderId="20" xfId="0" applyFont="1" applyBorder="1" applyAlignment="1">
      <alignment/>
    </xf>
    <xf numFmtId="0" fontId="3" fillId="0" borderId="97" xfId="0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1" fillId="0" borderId="110" xfId="0" applyFont="1" applyBorder="1" applyAlignment="1">
      <alignment/>
    </xf>
    <xf numFmtId="3" fontId="1" fillId="0" borderId="108" xfId="0" applyNumberFormat="1" applyFont="1" applyBorder="1" applyAlignment="1">
      <alignment/>
    </xf>
    <xf numFmtId="3" fontId="1" fillId="0" borderId="117" xfId="0" applyNumberFormat="1" applyFont="1" applyBorder="1" applyAlignment="1">
      <alignment/>
    </xf>
    <xf numFmtId="0" fontId="1" fillId="0" borderId="51" xfId="0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0" fontId="1" fillId="0" borderId="35" xfId="0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67" xfId="0" applyNumberFormat="1" applyFont="1" applyBorder="1" applyAlignment="1">
      <alignment/>
    </xf>
    <xf numFmtId="0" fontId="1" fillId="0" borderId="67" xfId="0" applyFont="1" applyBorder="1" applyAlignment="1">
      <alignment/>
    </xf>
    <xf numFmtId="0" fontId="1" fillId="0" borderId="83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84" xfId="0" applyFont="1" applyBorder="1" applyAlignment="1">
      <alignment/>
    </xf>
    <xf numFmtId="0" fontId="1" fillId="0" borderId="1" xfId="0" applyFont="1" applyBorder="1" applyAlignment="1">
      <alignment/>
    </xf>
    <xf numFmtId="3" fontId="3" fillId="0" borderId="97" xfId="0" applyNumberFormat="1" applyFont="1" applyBorder="1" applyAlignment="1">
      <alignment/>
    </xf>
    <xf numFmtId="3" fontId="3" fillId="0" borderId="98" xfId="0" applyNumberFormat="1" applyFont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9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Hárok4" xfId="20"/>
    <cellStyle name="normálne_Hárok5" xfId="21"/>
    <cellStyle name="normální_List1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5"/>
  <sheetViews>
    <sheetView workbookViewId="0" topLeftCell="A16">
      <selection activeCell="U7" sqref="U7"/>
    </sheetView>
  </sheetViews>
  <sheetFormatPr defaultColWidth="9.00390625" defaultRowHeight="12.75"/>
  <cols>
    <col min="1" max="1" width="4.00390625" style="628" customWidth="1"/>
    <col min="2" max="2" width="18.125" style="446" customWidth="1"/>
    <col min="3" max="3" width="9.25390625" style="446" customWidth="1"/>
    <col min="4" max="4" width="9.375" style="446" customWidth="1"/>
    <col min="5" max="5" width="10.25390625" style="446" customWidth="1"/>
    <col min="6" max="6" width="10.625" style="446" customWidth="1"/>
    <col min="7" max="7" width="8.75390625" style="446" customWidth="1"/>
    <col min="8" max="8" width="7.25390625" style="446" customWidth="1"/>
    <col min="9" max="9" width="7.75390625" style="446" customWidth="1"/>
    <col min="10" max="10" width="10.25390625" style="446" customWidth="1"/>
    <col min="11" max="11" width="10.125" style="446" customWidth="1"/>
    <col min="12" max="12" width="7.875" style="446" customWidth="1"/>
    <col min="13" max="13" width="13.375" style="446" customWidth="1"/>
    <col min="14" max="14" width="10.125" style="446" customWidth="1"/>
    <col min="15" max="15" width="3.00390625" style="446" customWidth="1"/>
    <col min="16" max="16" width="2.625" style="446" customWidth="1"/>
    <col min="17" max="17" width="6.75390625" style="446" customWidth="1"/>
    <col min="18" max="16384" width="9.125" style="446" customWidth="1"/>
  </cols>
  <sheetData>
    <row r="2" spans="1:12" ht="18">
      <c r="A2" s="566"/>
      <c r="B2" s="564" t="s">
        <v>715</v>
      </c>
      <c r="C2" s="321"/>
      <c r="D2" s="321"/>
      <c r="E2" s="321"/>
      <c r="F2" s="321"/>
      <c r="G2" s="321"/>
      <c r="L2" s="514" t="s">
        <v>453</v>
      </c>
    </row>
    <row r="3" spans="1:12" ht="15.75" thickBot="1">
      <c r="A3" s="622"/>
      <c r="B3" s="569"/>
      <c r="C3" s="569"/>
      <c r="D3" s="569"/>
      <c r="E3" s="569"/>
      <c r="F3" s="569"/>
      <c r="G3" s="569"/>
      <c r="H3" s="569"/>
      <c r="I3" s="569"/>
      <c r="J3" s="477"/>
      <c r="K3" s="477"/>
      <c r="L3" s="515" t="s">
        <v>470</v>
      </c>
    </row>
    <row r="4" spans="1:12" ht="15.75">
      <c r="A4" s="565" t="s">
        <v>716</v>
      </c>
      <c r="B4" s="570" t="s">
        <v>717</v>
      </c>
      <c r="C4" s="570" t="s">
        <v>718</v>
      </c>
      <c r="D4" s="571" t="s">
        <v>718</v>
      </c>
      <c r="E4" s="572" t="s">
        <v>262</v>
      </c>
      <c r="F4" s="573" t="s">
        <v>719</v>
      </c>
      <c r="G4" s="574" t="s">
        <v>262</v>
      </c>
      <c r="H4" s="575"/>
      <c r="I4" s="576" t="s">
        <v>186</v>
      </c>
      <c r="J4" s="577" t="s">
        <v>186</v>
      </c>
      <c r="K4" s="578" t="s">
        <v>186</v>
      </c>
      <c r="L4" s="579" t="s">
        <v>186</v>
      </c>
    </row>
    <row r="5" spans="1:12" ht="15.75">
      <c r="A5" s="565" t="s">
        <v>720</v>
      </c>
      <c r="B5" s="570" t="s">
        <v>721</v>
      </c>
      <c r="C5" s="570" t="s">
        <v>722</v>
      </c>
      <c r="D5" s="571" t="s">
        <v>723</v>
      </c>
      <c r="E5" s="580" t="s">
        <v>724</v>
      </c>
      <c r="F5" s="581" t="s">
        <v>725</v>
      </c>
      <c r="G5" s="582" t="s">
        <v>723</v>
      </c>
      <c r="H5" s="583" t="s">
        <v>726</v>
      </c>
      <c r="I5" s="584" t="s">
        <v>727</v>
      </c>
      <c r="J5" s="585" t="s">
        <v>723</v>
      </c>
      <c r="K5" s="570" t="s">
        <v>723</v>
      </c>
      <c r="L5" s="586" t="s">
        <v>726</v>
      </c>
    </row>
    <row r="6" spans="1:12" ht="16.5" thickBot="1">
      <c r="A6" s="629" t="s">
        <v>262</v>
      </c>
      <c r="B6" s="587" t="s">
        <v>262</v>
      </c>
      <c r="C6" s="587" t="s">
        <v>262</v>
      </c>
      <c r="D6" s="588" t="s">
        <v>262</v>
      </c>
      <c r="E6" s="589" t="s">
        <v>728</v>
      </c>
      <c r="F6" s="587" t="s">
        <v>729</v>
      </c>
      <c r="G6" s="590" t="s">
        <v>730</v>
      </c>
      <c r="H6" s="591" t="s">
        <v>723</v>
      </c>
      <c r="I6" s="592" t="s">
        <v>262</v>
      </c>
      <c r="J6" s="589" t="s">
        <v>731</v>
      </c>
      <c r="K6" s="587" t="s">
        <v>732</v>
      </c>
      <c r="L6" s="591" t="s">
        <v>723</v>
      </c>
    </row>
    <row r="7" spans="1:15" ht="15.75">
      <c r="A7" s="623" t="s">
        <v>733</v>
      </c>
      <c r="B7" s="593" t="s">
        <v>734</v>
      </c>
      <c r="C7" s="594">
        <v>97</v>
      </c>
      <c r="D7" s="594">
        <v>1001</v>
      </c>
      <c r="E7" s="594">
        <v>751</v>
      </c>
      <c r="F7" s="594">
        <v>124</v>
      </c>
      <c r="G7" s="594">
        <v>126</v>
      </c>
      <c r="H7" s="594">
        <v>0</v>
      </c>
      <c r="I7" s="594">
        <v>0</v>
      </c>
      <c r="J7" s="594">
        <v>1371</v>
      </c>
      <c r="K7" s="595">
        <v>186</v>
      </c>
      <c r="L7" s="596">
        <v>0</v>
      </c>
      <c r="O7" s="477"/>
    </row>
    <row r="8" spans="1:12" ht="15.75">
      <c r="A8" s="624" t="s">
        <v>735</v>
      </c>
      <c r="B8" s="597" t="s">
        <v>736</v>
      </c>
      <c r="C8" s="598">
        <v>134</v>
      </c>
      <c r="D8" s="598">
        <v>1485</v>
      </c>
      <c r="E8" s="598">
        <v>708</v>
      </c>
      <c r="F8" s="598">
        <v>565</v>
      </c>
      <c r="G8" s="598">
        <v>128</v>
      </c>
      <c r="H8" s="598">
        <v>84</v>
      </c>
      <c r="I8" s="598">
        <v>0</v>
      </c>
      <c r="J8" s="598">
        <v>1296</v>
      </c>
      <c r="K8" s="599">
        <v>1608</v>
      </c>
      <c r="L8" s="600">
        <v>120</v>
      </c>
    </row>
    <row r="9" spans="1:12" ht="15.75">
      <c r="A9" s="624" t="s">
        <v>737</v>
      </c>
      <c r="B9" s="597" t="s">
        <v>738</v>
      </c>
      <c r="C9" s="598">
        <v>105</v>
      </c>
      <c r="D9" s="598">
        <v>2257</v>
      </c>
      <c r="E9" s="598">
        <v>1618</v>
      </c>
      <c r="F9" s="598">
        <v>408</v>
      </c>
      <c r="G9" s="598">
        <v>201</v>
      </c>
      <c r="H9" s="598">
        <v>30</v>
      </c>
      <c r="I9" s="598">
        <v>3</v>
      </c>
      <c r="J9" s="598">
        <v>3437</v>
      </c>
      <c r="K9" s="599">
        <v>828</v>
      </c>
      <c r="L9" s="600">
        <v>0</v>
      </c>
    </row>
    <row r="10" spans="1:12" ht="15.75">
      <c r="A10" s="624" t="s">
        <v>739</v>
      </c>
      <c r="B10" s="597" t="s">
        <v>740</v>
      </c>
      <c r="C10" s="598">
        <v>452</v>
      </c>
      <c r="D10" s="598">
        <v>3377</v>
      </c>
      <c r="E10" s="598">
        <v>2088</v>
      </c>
      <c r="F10" s="598">
        <v>1031</v>
      </c>
      <c r="G10" s="598">
        <v>258</v>
      </c>
      <c r="H10" s="598">
        <v>0</v>
      </c>
      <c r="I10" s="598">
        <v>40</v>
      </c>
      <c r="J10" s="598">
        <v>5207</v>
      </c>
      <c r="K10" s="599">
        <v>2675</v>
      </c>
      <c r="L10" s="600">
        <v>0</v>
      </c>
    </row>
    <row r="11" spans="1:12" ht="15.75">
      <c r="A11" s="624" t="s">
        <v>741</v>
      </c>
      <c r="B11" s="597" t="s">
        <v>742</v>
      </c>
      <c r="C11" s="598">
        <v>245</v>
      </c>
      <c r="D11" s="598">
        <v>5988</v>
      </c>
      <c r="E11" s="598">
        <v>4556</v>
      </c>
      <c r="F11" s="598">
        <v>935</v>
      </c>
      <c r="G11" s="598">
        <v>227</v>
      </c>
      <c r="H11" s="598">
        <v>270</v>
      </c>
      <c r="I11" s="598">
        <v>0</v>
      </c>
      <c r="J11" s="598">
        <v>7924</v>
      </c>
      <c r="K11" s="599">
        <v>1327</v>
      </c>
      <c r="L11" s="600">
        <v>0</v>
      </c>
    </row>
    <row r="12" spans="1:12" ht="15.75">
      <c r="A12" s="624" t="s">
        <v>743</v>
      </c>
      <c r="B12" s="597" t="s">
        <v>744</v>
      </c>
      <c r="C12" s="598">
        <v>189</v>
      </c>
      <c r="D12" s="598">
        <v>1861</v>
      </c>
      <c r="E12" s="598">
        <v>1515</v>
      </c>
      <c r="F12" s="598">
        <v>257</v>
      </c>
      <c r="G12" s="598">
        <v>89</v>
      </c>
      <c r="H12" s="598">
        <v>0</v>
      </c>
      <c r="I12" s="598">
        <v>15</v>
      </c>
      <c r="J12" s="598">
        <v>3518</v>
      </c>
      <c r="K12" s="599">
        <v>499</v>
      </c>
      <c r="L12" s="600">
        <v>350</v>
      </c>
    </row>
    <row r="13" spans="1:12" ht="15.75">
      <c r="A13" s="624" t="s">
        <v>745</v>
      </c>
      <c r="B13" s="597" t="s">
        <v>746</v>
      </c>
      <c r="C13" s="598">
        <v>299</v>
      </c>
      <c r="D13" s="598">
        <v>3764</v>
      </c>
      <c r="E13" s="598">
        <v>2278</v>
      </c>
      <c r="F13" s="598">
        <v>1122</v>
      </c>
      <c r="G13" s="598">
        <v>364</v>
      </c>
      <c r="H13" s="598">
        <v>0</v>
      </c>
      <c r="I13" s="598">
        <v>0</v>
      </c>
      <c r="J13" s="598">
        <v>4906</v>
      </c>
      <c r="K13" s="599">
        <v>3355</v>
      </c>
      <c r="L13" s="600">
        <v>150</v>
      </c>
    </row>
    <row r="14" spans="1:12" ht="15.75">
      <c r="A14" s="624" t="s">
        <v>747</v>
      </c>
      <c r="B14" s="597" t="s">
        <v>748</v>
      </c>
      <c r="C14" s="598">
        <v>577</v>
      </c>
      <c r="D14" s="598">
        <v>6007</v>
      </c>
      <c r="E14" s="598">
        <v>4131</v>
      </c>
      <c r="F14" s="598">
        <v>1419</v>
      </c>
      <c r="G14" s="598">
        <v>457</v>
      </c>
      <c r="H14" s="598">
        <v>0</v>
      </c>
      <c r="I14" s="598">
        <v>150</v>
      </c>
      <c r="J14" s="598">
        <v>10787</v>
      </c>
      <c r="K14" s="599">
        <v>4688</v>
      </c>
      <c r="L14" s="600">
        <v>350</v>
      </c>
    </row>
    <row r="15" spans="1:12" ht="15.75">
      <c r="A15" s="624" t="s">
        <v>749</v>
      </c>
      <c r="B15" s="597" t="s">
        <v>750</v>
      </c>
      <c r="C15" s="598">
        <v>380</v>
      </c>
      <c r="D15" s="598">
        <v>4504</v>
      </c>
      <c r="E15" s="598">
        <v>3528</v>
      </c>
      <c r="F15" s="598">
        <v>532</v>
      </c>
      <c r="G15" s="598">
        <v>444</v>
      </c>
      <c r="H15" s="598">
        <v>0</v>
      </c>
      <c r="I15" s="598">
        <v>150</v>
      </c>
      <c r="J15" s="598">
        <v>7401</v>
      </c>
      <c r="K15" s="599">
        <v>1128</v>
      </c>
      <c r="L15" s="600">
        <v>80</v>
      </c>
    </row>
    <row r="16" spans="1:12" ht="15.75">
      <c r="A16" s="624" t="s">
        <v>751</v>
      </c>
      <c r="B16" s="597" t="s">
        <v>752</v>
      </c>
      <c r="C16" s="598">
        <v>786</v>
      </c>
      <c r="D16" s="598">
        <v>5949</v>
      </c>
      <c r="E16" s="598">
        <v>4315</v>
      </c>
      <c r="F16" s="598">
        <v>1091</v>
      </c>
      <c r="G16" s="598">
        <v>543</v>
      </c>
      <c r="H16" s="598">
        <v>0</v>
      </c>
      <c r="I16" s="598">
        <v>110</v>
      </c>
      <c r="J16" s="598">
        <v>10206</v>
      </c>
      <c r="K16" s="599">
        <v>2017</v>
      </c>
      <c r="L16" s="600">
        <v>350</v>
      </c>
    </row>
    <row r="17" spans="1:12" ht="15.75">
      <c r="A17" s="624" t="s">
        <v>753</v>
      </c>
      <c r="B17" s="597" t="s">
        <v>754</v>
      </c>
      <c r="C17" s="598">
        <v>735</v>
      </c>
      <c r="D17" s="598">
        <v>8036</v>
      </c>
      <c r="E17" s="598">
        <v>5540</v>
      </c>
      <c r="F17" s="598">
        <v>1199</v>
      </c>
      <c r="G17" s="598">
        <v>897</v>
      </c>
      <c r="H17" s="598">
        <v>400</v>
      </c>
      <c r="I17" s="598">
        <v>0</v>
      </c>
      <c r="J17" s="598">
        <v>14263</v>
      </c>
      <c r="K17" s="599">
        <v>2708</v>
      </c>
      <c r="L17" s="600">
        <v>0</v>
      </c>
    </row>
    <row r="18" spans="1:12" ht="15.75">
      <c r="A18" s="624" t="s">
        <v>755</v>
      </c>
      <c r="B18" s="597" t="s">
        <v>756</v>
      </c>
      <c r="C18" s="598">
        <v>608</v>
      </c>
      <c r="D18" s="598">
        <v>8184</v>
      </c>
      <c r="E18" s="598">
        <v>6408</v>
      </c>
      <c r="F18" s="598">
        <v>1239</v>
      </c>
      <c r="G18" s="598">
        <v>537</v>
      </c>
      <c r="H18" s="598">
        <v>0</v>
      </c>
      <c r="I18" s="598">
        <v>60</v>
      </c>
      <c r="J18" s="598">
        <v>16987</v>
      </c>
      <c r="K18" s="599">
        <v>2937</v>
      </c>
      <c r="L18" s="600">
        <v>150</v>
      </c>
    </row>
    <row r="19" spans="1:12" ht="15.75">
      <c r="A19" s="624" t="s">
        <v>757</v>
      </c>
      <c r="B19" s="597" t="s">
        <v>758</v>
      </c>
      <c r="C19" s="598">
        <v>627</v>
      </c>
      <c r="D19" s="598">
        <v>9372</v>
      </c>
      <c r="E19" s="598">
        <v>6551</v>
      </c>
      <c r="F19" s="598">
        <v>2165</v>
      </c>
      <c r="G19" s="598">
        <v>529</v>
      </c>
      <c r="H19" s="598">
        <v>127</v>
      </c>
      <c r="I19" s="598">
        <v>20</v>
      </c>
      <c r="J19" s="598">
        <v>16824</v>
      </c>
      <c r="K19" s="599">
        <v>5716</v>
      </c>
      <c r="L19" s="600">
        <v>350</v>
      </c>
    </row>
    <row r="20" spans="1:12" ht="15.75">
      <c r="A20" s="624" t="s">
        <v>759</v>
      </c>
      <c r="B20" s="597" t="s">
        <v>760</v>
      </c>
      <c r="C20" s="598">
        <v>716</v>
      </c>
      <c r="D20" s="598">
        <v>9016</v>
      </c>
      <c r="E20" s="598">
        <v>6467</v>
      </c>
      <c r="F20" s="598">
        <v>1406</v>
      </c>
      <c r="G20" s="598">
        <v>577</v>
      </c>
      <c r="H20" s="598">
        <v>566</v>
      </c>
      <c r="I20" s="598">
        <v>20</v>
      </c>
      <c r="J20" s="598">
        <v>16782</v>
      </c>
      <c r="K20" s="599">
        <v>3049</v>
      </c>
      <c r="L20" s="600">
        <v>350</v>
      </c>
    </row>
    <row r="21" spans="1:12" ht="15.75">
      <c r="A21" s="624" t="s">
        <v>761</v>
      </c>
      <c r="B21" s="597" t="s">
        <v>762</v>
      </c>
      <c r="C21" s="598">
        <v>584</v>
      </c>
      <c r="D21" s="598">
        <v>13178</v>
      </c>
      <c r="E21" s="598">
        <v>10744</v>
      </c>
      <c r="F21" s="598">
        <v>1692</v>
      </c>
      <c r="G21" s="598">
        <v>528</v>
      </c>
      <c r="H21" s="598">
        <v>214</v>
      </c>
      <c r="I21" s="598">
        <v>70</v>
      </c>
      <c r="J21" s="598">
        <v>17552</v>
      </c>
      <c r="K21" s="599">
        <v>3004</v>
      </c>
      <c r="L21" s="600">
        <v>150</v>
      </c>
    </row>
    <row r="22" spans="1:12" ht="15.75">
      <c r="A22" s="624" t="s">
        <v>763</v>
      </c>
      <c r="B22" s="597" t="s">
        <v>764</v>
      </c>
      <c r="C22" s="598">
        <v>579</v>
      </c>
      <c r="D22" s="598">
        <v>8334</v>
      </c>
      <c r="E22" s="598">
        <v>6702</v>
      </c>
      <c r="F22" s="598">
        <v>1074</v>
      </c>
      <c r="G22" s="598">
        <v>558</v>
      </c>
      <c r="H22" s="598">
        <v>0</v>
      </c>
      <c r="I22" s="598">
        <v>60</v>
      </c>
      <c r="J22" s="598">
        <v>16518</v>
      </c>
      <c r="K22" s="599">
        <v>2508</v>
      </c>
      <c r="L22" s="600">
        <v>350</v>
      </c>
    </row>
    <row r="23" spans="1:18" ht="15.75">
      <c r="A23" s="624" t="s">
        <v>765</v>
      </c>
      <c r="B23" s="597" t="s">
        <v>766</v>
      </c>
      <c r="C23" s="598">
        <v>447</v>
      </c>
      <c r="D23" s="598">
        <v>8777</v>
      </c>
      <c r="E23" s="598">
        <v>7246</v>
      </c>
      <c r="F23" s="598">
        <v>1099</v>
      </c>
      <c r="G23" s="598">
        <v>432</v>
      </c>
      <c r="H23" s="598">
        <v>0</v>
      </c>
      <c r="I23" s="598">
        <v>150</v>
      </c>
      <c r="J23" s="598">
        <v>19617</v>
      </c>
      <c r="K23" s="599">
        <v>2559</v>
      </c>
      <c r="L23" s="600">
        <v>150</v>
      </c>
      <c r="R23" s="469"/>
    </row>
    <row r="24" spans="1:19" s="569" customFormat="1" ht="16.5" thickBot="1">
      <c r="A24" s="625" t="s">
        <v>767</v>
      </c>
      <c r="B24" s="601" t="s">
        <v>768</v>
      </c>
      <c r="C24" s="602">
        <v>703</v>
      </c>
      <c r="D24" s="602">
        <v>10641</v>
      </c>
      <c r="E24" s="602">
        <v>8585</v>
      </c>
      <c r="F24" s="602">
        <v>1184</v>
      </c>
      <c r="G24" s="602">
        <v>472</v>
      </c>
      <c r="H24" s="602">
        <v>400</v>
      </c>
      <c r="I24" s="602">
        <v>235</v>
      </c>
      <c r="J24" s="602">
        <v>20205</v>
      </c>
      <c r="K24" s="603">
        <v>3053</v>
      </c>
      <c r="L24" s="604">
        <v>350</v>
      </c>
      <c r="M24" s="605"/>
      <c r="N24" s="605"/>
      <c r="O24" s="605"/>
      <c r="P24" s="605"/>
      <c r="Q24" s="605"/>
      <c r="R24" s="605"/>
      <c r="S24" s="605"/>
    </row>
    <row r="25" spans="1:12" ht="15.75">
      <c r="A25" s="626" t="s">
        <v>769</v>
      </c>
      <c r="B25" s="606" t="s">
        <v>770</v>
      </c>
      <c r="C25" s="607">
        <v>1105</v>
      </c>
      <c r="D25" s="607">
        <v>7185</v>
      </c>
      <c r="E25" s="607">
        <v>0</v>
      </c>
      <c r="F25" s="607">
        <v>6602</v>
      </c>
      <c r="G25" s="607">
        <v>583</v>
      </c>
      <c r="H25" s="607">
        <v>0</v>
      </c>
      <c r="I25" s="607">
        <v>45</v>
      </c>
      <c r="J25" s="607">
        <v>0</v>
      </c>
      <c r="K25" s="608">
        <v>15186</v>
      </c>
      <c r="L25" s="609">
        <v>0</v>
      </c>
    </row>
    <row r="26" spans="1:12" ht="15.75">
      <c r="A26" s="624" t="s">
        <v>771</v>
      </c>
      <c r="B26" s="597" t="s">
        <v>762</v>
      </c>
      <c r="C26" s="598">
        <v>726</v>
      </c>
      <c r="D26" s="598">
        <v>5156</v>
      </c>
      <c r="E26" s="598">
        <v>0</v>
      </c>
      <c r="F26" s="598">
        <v>4081</v>
      </c>
      <c r="G26" s="598">
        <v>499</v>
      </c>
      <c r="H26" s="598">
        <v>576</v>
      </c>
      <c r="I26" s="598">
        <v>950</v>
      </c>
      <c r="J26" s="598">
        <v>0</v>
      </c>
      <c r="K26" s="599">
        <v>10872</v>
      </c>
      <c r="L26" s="600">
        <v>0</v>
      </c>
    </row>
    <row r="27" spans="1:18" ht="15.75">
      <c r="A27" s="624" t="s">
        <v>772</v>
      </c>
      <c r="B27" s="597" t="s">
        <v>764</v>
      </c>
      <c r="C27" s="598">
        <v>330</v>
      </c>
      <c r="D27" s="598">
        <v>2031</v>
      </c>
      <c r="E27" s="598">
        <v>0</v>
      </c>
      <c r="F27" s="598">
        <v>1837</v>
      </c>
      <c r="G27" s="598">
        <v>194</v>
      </c>
      <c r="H27" s="598">
        <v>0</v>
      </c>
      <c r="I27" s="598">
        <v>0</v>
      </c>
      <c r="J27" s="598">
        <v>0</v>
      </c>
      <c r="K27" s="599">
        <v>6121</v>
      </c>
      <c r="L27" s="600">
        <v>0</v>
      </c>
      <c r="M27" s="469"/>
      <c r="N27" s="469"/>
      <c r="O27" s="469"/>
      <c r="P27" s="469"/>
      <c r="Q27" s="469"/>
      <c r="R27" s="469"/>
    </row>
    <row r="28" spans="1:17" ht="15.75">
      <c r="A28" s="626" t="s">
        <v>773</v>
      </c>
      <c r="B28" s="606" t="s">
        <v>774</v>
      </c>
      <c r="C28" s="607">
        <v>810</v>
      </c>
      <c r="D28" s="607">
        <v>4674</v>
      </c>
      <c r="E28" s="607">
        <v>81</v>
      </c>
      <c r="F28" s="607">
        <v>4079</v>
      </c>
      <c r="G28" s="607">
        <v>514</v>
      </c>
      <c r="H28" s="607">
        <v>0</v>
      </c>
      <c r="I28" s="607">
        <v>145</v>
      </c>
      <c r="J28" s="607">
        <v>0</v>
      </c>
      <c r="K28" s="608">
        <v>11969</v>
      </c>
      <c r="L28" s="609">
        <v>0</v>
      </c>
      <c r="M28" s="469"/>
      <c r="Q28" s="469"/>
    </row>
    <row r="29" spans="1:18" ht="15.75">
      <c r="A29" s="624" t="s">
        <v>775</v>
      </c>
      <c r="B29" s="597" t="s">
        <v>776</v>
      </c>
      <c r="C29" s="598">
        <v>245</v>
      </c>
      <c r="D29" s="598">
        <v>1991</v>
      </c>
      <c r="E29" s="598">
        <v>0</v>
      </c>
      <c r="F29" s="598">
        <v>1626</v>
      </c>
      <c r="G29" s="598">
        <v>218</v>
      </c>
      <c r="H29" s="598">
        <v>147</v>
      </c>
      <c r="I29" s="598">
        <v>20</v>
      </c>
      <c r="J29" s="598">
        <v>0</v>
      </c>
      <c r="K29" s="599">
        <v>4350</v>
      </c>
      <c r="L29" s="600">
        <v>0</v>
      </c>
      <c r="M29" s="469"/>
      <c r="Q29" s="469"/>
      <c r="R29" s="469"/>
    </row>
    <row r="30" spans="1:12" ht="15.75">
      <c r="A30" s="626" t="s">
        <v>777</v>
      </c>
      <c r="B30" s="606" t="s">
        <v>778</v>
      </c>
      <c r="C30" s="607">
        <v>223</v>
      </c>
      <c r="D30" s="607">
        <v>1380</v>
      </c>
      <c r="E30" s="607">
        <v>6</v>
      </c>
      <c r="F30" s="607">
        <v>1124</v>
      </c>
      <c r="G30" s="607">
        <v>165</v>
      </c>
      <c r="H30" s="607">
        <v>85</v>
      </c>
      <c r="I30" s="607">
        <v>0</v>
      </c>
      <c r="J30" s="607">
        <v>0</v>
      </c>
      <c r="K30" s="608">
        <v>2625</v>
      </c>
      <c r="L30" s="609">
        <v>100</v>
      </c>
    </row>
    <row r="31" spans="1:12" ht="15.75">
      <c r="A31" s="624" t="s">
        <v>779</v>
      </c>
      <c r="B31" s="597" t="s">
        <v>780</v>
      </c>
      <c r="C31" s="598">
        <v>142</v>
      </c>
      <c r="D31" s="598">
        <v>938</v>
      </c>
      <c r="E31" s="598">
        <v>0</v>
      </c>
      <c r="F31" s="598">
        <v>792</v>
      </c>
      <c r="G31" s="598">
        <v>146</v>
      </c>
      <c r="H31" s="598">
        <v>0</v>
      </c>
      <c r="I31" s="598">
        <v>3</v>
      </c>
      <c r="J31" s="598">
        <v>0</v>
      </c>
      <c r="K31" s="599">
        <v>2143</v>
      </c>
      <c r="L31" s="600">
        <v>100</v>
      </c>
    </row>
    <row r="32" spans="1:12" ht="15.75">
      <c r="A32" s="624" t="s">
        <v>781</v>
      </c>
      <c r="B32" s="597" t="s">
        <v>782</v>
      </c>
      <c r="C32" s="598">
        <v>118</v>
      </c>
      <c r="D32" s="598">
        <v>709</v>
      </c>
      <c r="E32" s="598">
        <v>7</v>
      </c>
      <c r="F32" s="598">
        <v>647</v>
      </c>
      <c r="G32" s="598">
        <v>55</v>
      </c>
      <c r="H32" s="598">
        <v>0</v>
      </c>
      <c r="I32" s="598">
        <v>0</v>
      </c>
      <c r="J32" s="598">
        <v>0</v>
      </c>
      <c r="K32" s="599">
        <v>1827</v>
      </c>
      <c r="L32" s="600">
        <v>0</v>
      </c>
    </row>
    <row r="33" spans="1:13" ht="15.75">
      <c r="A33" s="624" t="s">
        <v>783</v>
      </c>
      <c r="B33" s="597" t="s">
        <v>784</v>
      </c>
      <c r="C33" s="598">
        <v>51</v>
      </c>
      <c r="D33" s="598">
        <v>479</v>
      </c>
      <c r="E33" s="598">
        <v>0</v>
      </c>
      <c r="F33" s="598">
        <v>427</v>
      </c>
      <c r="G33" s="598">
        <v>52</v>
      </c>
      <c r="H33" s="598">
        <v>0</v>
      </c>
      <c r="I33" s="598">
        <v>0</v>
      </c>
      <c r="J33" s="598">
        <v>0</v>
      </c>
      <c r="K33" s="599">
        <v>1133</v>
      </c>
      <c r="L33" s="600">
        <v>0</v>
      </c>
      <c r="M33" s="469"/>
    </row>
    <row r="34" spans="1:12" ht="15.75">
      <c r="A34" s="624" t="s">
        <v>785</v>
      </c>
      <c r="B34" s="597" t="s">
        <v>786</v>
      </c>
      <c r="C34" s="598">
        <v>138</v>
      </c>
      <c r="D34" s="598">
        <v>693</v>
      </c>
      <c r="E34" s="598">
        <v>2</v>
      </c>
      <c r="F34" s="598">
        <v>567</v>
      </c>
      <c r="G34" s="598">
        <v>124</v>
      </c>
      <c r="H34" s="598">
        <v>0</v>
      </c>
      <c r="I34" s="598">
        <v>0</v>
      </c>
      <c r="J34" s="598">
        <v>0</v>
      </c>
      <c r="K34" s="599">
        <v>2001</v>
      </c>
      <c r="L34" s="600">
        <v>0</v>
      </c>
    </row>
    <row r="35" spans="1:12" ht="15.75">
      <c r="A35" s="624" t="s">
        <v>787</v>
      </c>
      <c r="B35" s="597" t="s">
        <v>788</v>
      </c>
      <c r="C35" s="598">
        <v>62</v>
      </c>
      <c r="D35" s="598">
        <v>446</v>
      </c>
      <c r="E35" s="598">
        <v>3</v>
      </c>
      <c r="F35" s="598">
        <v>411</v>
      </c>
      <c r="G35" s="598">
        <v>32</v>
      </c>
      <c r="H35" s="598">
        <v>0</v>
      </c>
      <c r="I35" s="598">
        <v>28</v>
      </c>
      <c r="J35" s="598">
        <v>0</v>
      </c>
      <c r="K35" s="599">
        <v>1283</v>
      </c>
      <c r="L35" s="600">
        <v>0</v>
      </c>
    </row>
    <row r="36" spans="1:15" ht="15.75">
      <c r="A36" s="624" t="s">
        <v>789</v>
      </c>
      <c r="B36" s="597" t="s">
        <v>790</v>
      </c>
      <c r="C36" s="598">
        <v>81</v>
      </c>
      <c r="D36" s="598">
        <v>670</v>
      </c>
      <c r="E36" s="598">
        <v>0</v>
      </c>
      <c r="F36" s="598">
        <v>564</v>
      </c>
      <c r="G36" s="598">
        <v>106</v>
      </c>
      <c r="H36" s="598">
        <v>0</v>
      </c>
      <c r="I36" s="598">
        <v>3</v>
      </c>
      <c r="J36" s="598">
        <v>0</v>
      </c>
      <c r="K36" s="599">
        <v>1660</v>
      </c>
      <c r="L36" s="600">
        <v>0</v>
      </c>
      <c r="O36" s="477"/>
    </row>
    <row r="37" spans="1:12" ht="15.75">
      <c r="A37" s="624" t="s">
        <v>791</v>
      </c>
      <c r="B37" s="597" t="s">
        <v>792</v>
      </c>
      <c r="C37" s="598">
        <v>304</v>
      </c>
      <c r="D37" s="598">
        <v>1585</v>
      </c>
      <c r="E37" s="598">
        <v>1</v>
      </c>
      <c r="F37" s="598">
        <v>1369</v>
      </c>
      <c r="G37" s="598">
        <v>149</v>
      </c>
      <c r="H37" s="598">
        <v>66</v>
      </c>
      <c r="I37" s="598">
        <v>10</v>
      </c>
      <c r="J37" s="598">
        <v>0</v>
      </c>
      <c r="K37" s="599">
        <v>3960</v>
      </c>
      <c r="L37" s="600">
        <v>100</v>
      </c>
    </row>
    <row r="38" spans="1:12" ht="15.75">
      <c r="A38" s="624" t="s">
        <v>793</v>
      </c>
      <c r="B38" s="597" t="s">
        <v>794</v>
      </c>
      <c r="C38" s="598">
        <v>123</v>
      </c>
      <c r="D38" s="598">
        <v>830</v>
      </c>
      <c r="E38" s="598">
        <v>0</v>
      </c>
      <c r="F38" s="598">
        <v>655</v>
      </c>
      <c r="G38" s="598">
        <v>175</v>
      </c>
      <c r="H38" s="598">
        <v>0</v>
      </c>
      <c r="I38" s="598">
        <v>10</v>
      </c>
      <c r="J38" s="598">
        <v>0</v>
      </c>
      <c r="K38" s="599">
        <v>1962</v>
      </c>
      <c r="L38" s="600">
        <v>0</v>
      </c>
    </row>
    <row r="39" spans="1:12" ht="15.75">
      <c r="A39" s="624" t="s">
        <v>795</v>
      </c>
      <c r="B39" s="597" t="s">
        <v>796</v>
      </c>
      <c r="C39" s="598">
        <v>371</v>
      </c>
      <c r="D39" s="598">
        <v>1401</v>
      </c>
      <c r="E39" s="598">
        <v>3</v>
      </c>
      <c r="F39" s="598">
        <v>1194</v>
      </c>
      <c r="G39" s="598">
        <v>204</v>
      </c>
      <c r="H39" s="598">
        <v>0</v>
      </c>
      <c r="I39" s="598">
        <v>0</v>
      </c>
      <c r="J39" s="598">
        <v>0</v>
      </c>
      <c r="K39" s="599">
        <v>3064</v>
      </c>
      <c r="L39" s="600">
        <v>100</v>
      </c>
    </row>
    <row r="40" spans="1:12" ht="15.75">
      <c r="A40" s="624" t="s">
        <v>797</v>
      </c>
      <c r="B40" s="597" t="s">
        <v>798</v>
      </c>
      <c r="C40" s="598">
        <v>303</v>
      </c>
      <c r="D40" s="598">
        <v>2174</v>
      </c>
      <c r="E40" s="598">
        <v>9</v>
      </c>
      <c r="F40" s="598">
        <v>1680</v>
      </c>
      <c r="G40" s="598">
        <v>394</v>
      </c>
      <c r="H40" s="598">
        <v>91</v>
      </c>
      <c r="I40" s="598">
        <v>0</v>
      </c>
      <c r="J40" s="598">
        <v>0</v>
      </c>
      <c r="K40" s="599">
        <v>4007</v>
      </c>
      <c r="L40" s="600">
        <v>100</v>
      </c>
    </row>
    <row r="41" spans="1:15" ht="15.75">
      <c r="A41" s="624" t="s">
        <v>799</v>
      </c>
      <c r="B41" s="597" t="s">
        <v>800</v>
      </c>
      <c r="C41" s="598">
        <v>366</v>
      </c>
      <c r="D41" s="598">
        <v>2361</v>
      </c>
      <c r="E41" s="598">
        <v>4</v>
      </c>
      <c r="F41" s="598">
        <v>1914</v>
      </c>
      <c r="G41" s="598">
        <v>352</v>
      </c>
      <c r="H41" s="598">
        <v>91</v>
      </c>
      <c r="I41" s="598">
        <v>3</v>
      </c>
      <c r="J41" s="598">
        <v>0</v>
      </c>
      <c r="K41" s="599">
        <v>5102</v>
      </c>
      <c r="L41" s="600">
        <v>100</v>
      </c>
      <c r="O41" s="610"/>
    </row>
    <row r="42" spans="1:12" ht="15.75">
      <c r="A42" s="624" t="s">
        <v>801</v>
      </c>
      <c r="B42" s="597" t="s">
        <v>802</v>
      </c>
      <c r="C42" s="598">
        <v>78</v>
      </c>
      <c r="D42" s="598">
        <v>525</v>
      </c>
      <c r="E42" s="598">
        <v>0</v>
      </c>
      <c r="F42" s="598">
        <v>462</v>
      </c>
      <c r="G42" s="598">
        <v>63</v>
      </c>
      <c r="H42" s="598">
        <v>0</v>
      </c>
      <c r="I42" s="598">
        <v>0</v>
      </c>
      <c r="J42" s="598">
        <v>0</v>
      </c>
      <c r="K42" s="599">
        <v>1536</v>
      </c>
      <c r="L42" s="600">
        <v>0</v>
      </c>
    </row>
    <row r="43" spans="1:12" ht="15.75">
      <c r="A43" s="624" t="s">
        <v>803</v>
      </c>
      <c r="B43" s="597" t="s">
        <v>804</v>
      </c>
      <c r="C43" s="598">
        <v>341</v>
      </c>
      <c r="D43" s="598">
        <v>1365</v>
      </c>
      <c r="E43" s="598">
        <v>6</v>
      </c>
      <c r="F43" s="598">
        <v>1004</v>
      </c>
      <c r="G43" s="598">
        <v>315</v>
      </c>
      <c r="H43" s="598">
        <v>40</v>
      </c>
      <c r="I43" s="598">
        <v>3</v>
      </c>
      <c r="J43" s="598">
        <v>0</v>
      </c>
      <c r="K43" s="599">
        <v>2753</v>
      </c>
      <c r="L43" s="600">
        <v>100</v>
      </c>
    </row>
    <row r="44" spans="1:12" ht="15.75">
      <c r="A44" s="624" t="s">
        <v>805</v>
      </c>
      <c r="B44" s="597" t="s">
        <v>806</v>
      </c>
      <c r="C44" s="598">
        <v>657</v>
      </c>
      <c r="D44" s="598">
        <v>3805</v>
      </c>
      <c r="E44" s="598">
        <v>14</v>
      </c>
      <c r="F44" s="598">
        <v>3019</v>
      </c>
      <c r="G44" s="598">
        <v>706</v>
      </c>
      <c r="H44" s="598">
        <v>66</v>
      </c>
      <c r="I44" s="598">
        <v>44</v>
      </c>
      <c r="J44" s="598">
        <v>0</v>
      </c>
      <c r="K44" s="599">
        <v>6774</v>
      </c>
      <c r="L44" s="600">
        <v>200</v>
      </c>
    </row>
    <row r="45" spans="1:12" ht="15.75">
      <c r="A45" s="624" t="s">
        <v>807</v>
      </c>
      <c r="B45" s="597" t="s">
        <v>808</v>
      </c>
      <c r="C45" s="598">
        <v>552</v>
      </c>
      <c r="D45" s="598">
        <v>2583</v>
      </c>
      <c r="E45" s="598">
        <v>3</v>
      </c>
      <c r="F45" s="598">
        <v>1933</v>
      </c>
      <c r="G45" s="598">
        <v>482</v>
      </c>
      <c r="H45" s="598">
        <v>165</v>
      </c>
      <c r="I45" s="598">
        <v>190</v>
      </c>
      <c r="J45" s="598">
        <v>0</v>
      </c>
      <c r="K45" s="599">
        <v>5473</v>
      </c>
      <c r="L45" s="600">
        <v>200</v>
      </c>
    </row>
    <row r="46" spans="1:14" ht="15.75">
      <c r="A46" s="624" t="s">
        <v>809</v>
      </c>
      <c r="B46" s="597" t="s">
        <v>810</v>
      </c>
      <c r="C46" s="598">
        <v>301</v>
      </c>
      <c r="D46" s="598">
        <v>1937</v>
      </c>
      <c r="E46" s="598">
        <v>6</v>
      </c>
      <c r="F46" s="598">
        <v>1418</v>
      </c>
      <c r="G46" s="598">
        <v>323</v>
      </c>
      <c r="H46" s="598">
        <v>190</v>
      </c>
      <c r="I46" s="598">
        <v>2</v>
      </c>
      <c r="J46" s="598">
        <v>0</v>
      </c>
      <c r="K46" s="599">
        <v>3928</v>
      </c>
      <c r="L46" s="600">
        <v>200</v>
      </c>
      <c r="N46" s="611"/>
    </row>
    <row r="47" spans="1:12" ht="15.75">
      <c r="A47" s="624" t="s">
        <v>811</v>
      </c>
      <c r="B47" s="597" t="s">
        <v>812</v>
      </c>
      <c r="C47" s="598">
        <v>488</v>
      </c>
      <c r="D47" s="598">
        <v>1986</v>
      </c>
      <c r="E47" s="598">
        <v>11</v>
      </c>
      <c r="F47" s="598">
        <v>1527</v>
      </c>
      <c r="G47" s="598">
        <v>448</v>
      </c>
      <c r="H47" s="598">
        <v>0</v>
      </c>
      <c r="I47" s="598">
        <v>114</v>
      </c>
      <c r="J47" s="598">
        <v>0</v>
      </c>
      <c r="K47" s="599">
        <v>3663</v>
      </c>
      <c r="L47" s="600">
        <v>200</v>
      </c>
    </row>
    <row r="48" spans="1:12" ht="15.75">
      <c r="A48" s="624" t="s">
        <v>813</v>
      </c>
      <c r="B48" s="597" t="s">
        <v>814</v>
      </c>
      <c r="C48" s="598">
        <v>354</v>
      </c>
      <c r="D48" s="598">
        <v>1825</v>
      </c>
      <c r="E48" s="598">
        <v>6</v>
      </c>
      <c r="F48" s="598">
        <v>1508</v>
      </c>
      <c r="G48" s="598">
        <v>311</v>
      </c>
      <c r="H48" s="598">
        <v>0</v>
      </c>
      <c r="I48" s="598">
        <v>0</v>
      </c>
      <c r="J48" s="598">
        <v>0</v>
      </c>
      <c r="K48" s="599">
        <v>3963</v>
      </c>
      <c r="L48" s="600">
        <v>150</v>
      </c>
    </row>
    <row r="49" spans="1:12" ht="15.75">
      <c r="A49" s="624" t="s">
        <v>815</v>
      </c>
      <c r="B49" s="597" t="s">
        <v>816</v>
      </c>
      <c r="C49" s="598">
        <v>377</v>
      </c>
      <c r="D49" s="598">
        <v>2384</v>
      </c>
      <c r="E49" s="598">
        <v>14</v>
      </c>
      <c r="F49" s="598">
        <v>1973</v>
      </c>
      <c r="G49" s="598">
        <v>397</v>
      </c>
      <c r="H49" s="598">
        <v>0</v>
      </c>
      <c r="I49" s="598">
        <v>0</v>
      </c>
      <c r="J49" s="598">
        <v>0</v>
      </c>
      <c r="K49" s="599">
        <v>4175</v>
      </c>
      <c r="L49" s="600">
        <v>200</v>
      </c>
    </row>
    <row r="50" spans="1:12" ht="15.75">
      <c r="A50" s="624" t="s">
        <v>817</v>
      </c>
      <c r="B50" s="597" t="s">
        <v>818</v>
      </c>
      <c r="C50" s="598">
        <v>608</v>
      </c>
      <c r="D50" s="598">
        <v>2355</v>
      </c>
      <c r="E50" s="598">
        <v>3</v>
      </c>
      <c r="F50" s="598">
        <v>1723</v>
      </c>
      <c r="G50" s="598">
        <v>555</v>
      </c>
      <c r="H50" s="598">
        <v>74</v>
      </c>
      <c r="I50" s="598">
        <v>270</v>
      </c>
      <c r="J50" s="598">
        <v>0</v>
      </c>
      <c r="K50" s="599">
        <v>4994</v>
      </c>
      <c r="L50" s="600">
        <v>150</v>
      </c>
    </row>
    <row r="51" spans="1:18" ht="15.75">
      <c r="A51" s="624" t="s">
        <v>819</v>
      </c>
      <c r="B51" s="597" t="s">
        <v>820</v>
      </c>
      <c r="C51" s="598">
        <v>456</v>
      </c>
      <c r="D51" s="598">
        <v>3178</v>
      </c>
      <c r="E51" s="598">
        <v>4</v>
      </c>
      <c r="F51" s="598">
        <v>2626</v>
      </c>
      <c r="G51" s="598">
        <v>462</v>
      </c>
      <c r="H51" s="598">
        <v>86</v>
      </c>
      <c r="I51" s="598">
        <v>2</v>
      </c>
      <c r="J51" s="598">
        <v>0</v>
      </c>
      <c r="K51" s="599">
        <v>5679</v>
      </c>
      <c r="L51" s="600">
        <v>2704</v>
      </c>
      <c r="M51" s="469"/>
      <c r="N51" s="469"/>
      <c r="O51" s="469"/>
      <c r="P51" s="469"/>
      <c r="Q51" s="469"/>
      <c r="R51" s="469"/>
    </row>
    <row r="52" spans="1:13" ht="16.5" thickBot="1">
      <c r="A52" s="568"/>
      <c r="B52" s="612" t="s">
        <v>821</v>
      </c>
      <c r="C52" s="613">
        <f aca="true" t="shared" si="0" ref="C52:J52">SUM(C7:C51)</f>
        <v>17973</v>
      </c>
      <c r="D52" s="613">
        <f t="shared" si="0"/>
        <v>168377</v>
      </c>
      <c r="E52" s="613">
        <f t="shared" si="0"/>
        <v>83914</v>
      </c>
      <c r="F52" s="613">
        <f t="shared" si="0"/>
        <v>65304</v>
      </c>
      <c r="G52" s="613">
        <f t="shared" si="0"/>
        <v>15391</v>
      </c>
      <c r="H52" s="613">
        <f>SUM(H7:H51)</f>
        <v>3768</v>
      </c>
      <c r="I52" s="613">
        <f t="shared" si="0"/>
        <v>2925</v>
      </c>
      <c r="J52" s="613">
        <f t="shared" si="0"/>
        <v>194801</v>
      </c>
      <c r="K52" s="614">
        <f>SUM(K7:K51)</f>
        <v>166048</v>
      </c>
      <c r="L52" s="615">
        <f>SUM(L7:L51)</f>
        <v>7954</v>
      </c>
      <c r="M52" s="469"/>
    </row>
    <row r="53" spans="1:12" ht="15.75">
      <c r="A53" s="567"/>
      <c r="B53" s="616"/>
      <c r="C53" s="617"/>
      <c r="D53" s="617"/>
      <c r="E53" s="617"/>
      <c r="F53" s="617"/>
      <c r="G53" s="617"/>
      <c r="H53" s="617"/>
      <c r="I53" s="617"/>
      <c r="J53" s="617"/>
      <c r="K53" s="617"/>
      <c r="L53" s="617"/>
    </row>
    <row r="54" spans="1:12" ht="15.75">
      <c r="A54" s="627"/>
      <c r="B54" s="618"/>
      <c r="C54" s="619"/>
      <c r="D54" s="619"/>
      <c r="E54" s="619"/>
      <c r="F54" s="619"/>
      <c r="G54" s="619"/>
      <c r="H54" s="619"/>
      <c r="I54" s="619"/>
      <c r="J54" s="619"/>
      <c r="K54" s="619"/>
      <c r="L54" s="619"/>
    </row>
    <row r="55" spans="1:12" ht="15.75">
      <c r="A55" s="627"/>
      <c r="B55" s="620"/>
      <c r="C55" s="619"/>
      <c r="D55" s="619"/>
      <c r="E55" s="619"/>
      <c r="F55" s="619"/>
      <c r="G55" s="619"/>
      <c r="H55" s="619"/>
      <c r="I55" s="619"/>
      <c r="J55" s="619"/>
      <c r="K55" s="619"/>
      <c r="L55" s="619"/>
    </row>
    <row r="56" spans="1:12" ht="15.75">
      <c r="A56" s="627"/>
      <c r="B56" s="618"/>
      <c r="C56" s="619"/>
      <c r="D56" s="619"/>
      <c r="E56" s="619"/>
      <c r="F56" s="619"/>
      <c r="G56" s="619"/>
      <c r="H56" s="619"/>
      <c r="I56" s="619"/>
      <c r="J56" s="619"/>
      <c r="K56" s="619"/>
      <c r="L56" s="619"/>
    </row>
    <row r="57" spans="1:12" ht="15.75">
      <c r="A57" s="627"/>
      <c r="B57" s="477"/>
      <c r="C57" s="619"/>
      <c r="D57" s="619"/>
      <c r="E57" s="619"/>
      <c r="F57" s="619"/>
      <c r="G57" s="619"/>
      <c r="H57" s="619"/>
      <c r="I57" s="619"/>
      <c r="J57" s="619"/>
      <c r="K57" s="619"/>
      <c r="L57" s="619"/>
    </row>
    <row r="58" spans="1:12" ht="15.75">
      <c r="A58" s="627"/>
      <c r="B58" s="477"/>
      <c r="C58" s="619"/>
      <c r="D58" s="619"/>
      <c r="E58" s="619"/>
      <c r="F58" s="619"/>
      <c r="G58" s="619"/>
      <c r="H58" s="619"/>
      <c r="I58" s="619"/>
      <c r="J58" s="619"/>
      <c r="K58" s="619"/>
      <c r="L58" s="619"/>
    </row>
    <row r="59" spans="1:12" ht="15.75">
      <c r="A59" s="627"/>
      <c r="B59" s="477"/>
      <c r="C59" s="619"/>
      <c r="D59" s="619"/>
      <c r="E59" s="619"/>
      <c r="F59" s="619"/>
      <c r="G59" s="619"/>
      <c r="H59" s="619"/>
      <c r="I59" s="619"/>
      <c r="J59" s="619"/>
      <c r="K59" s="619"/>
      <c r="L59" s="619"/>
    </row>
    <row r="60" spans="1:12" ht="15.75">
      <c r="A60" s="627"/>
      <c r="B60" s="477"/>
      <c r="C60" s="619"/>
      <c r="D60" s="619"/>
      <c r="E60" s="619"/>
      <c r="F60" s="619"/>
      <c r="G60" s="619"/>
      <c r="H60" s="619"/>
      <c r="I60" s="619"/>
      <c r="J60" s="619"/>
      <c r="K60" s="619"/>
      <c r="L60" s="619"/>
    </row>
    <row r="61" spans="1:12" ht="15.75">
      <c r="A61" s="627"/>
      <c r="B61" s="477"/>
      <c r="C61" s="619"/>
      <c r="D61" s="619"/>
      <c r="E61" s="619"/>
      <c r="F61" s="619"/>
      <c r="G61" s="619"/>
      <c r="H61" s="619"/>
      <c r="I61" s="619"/>
      <c r="J61" s="619"/>
      <c r="K61" s="619"/>
      <c r="L61" s="619"/>
    </row>
    <row r="62" spans="1:12" ht="15.75">
      <c r="A62" s="627"/>
      <c r="B62" s="477"/>
      <c r="C62" s="619"/>
      <c r="D62" s="619"/>
      <c r="E62" s="619"/>
      <c r="F62" s="619"/>
      <c r="G62" s="619"/>
      <c r="H62" s="619"/>
      <c r="I62" s="619"/>
      <c r="J62" s="619"/>
      <c r="K62" s="619"/>
      <c r="L62" s="619"/>
    </row>
    <row r="63" spans="3:12" ht="15.75">
      <c r="C63" s="621"/>
      <c r="D63" s="621"/>
      <c r="E63" s="621"/>
      <c r="F63" s="621"/>
      <c r="G63" s="621"/>
      <c r="H63" s="621"/>
      <c r="I63" s="621"/>
      <c r="J63" s="621"/>
      <c r="K63" s="621"/>
      <c r="L63" s="621"/>
    </row>
    <row r="64" spans="3:12" ht="15.75">
      <c r="C64" s="621"/>
      <c r="D64" s="621"/>
      <c r="E64" s="621"/>
      <c r="F64" s="621"/>
      <c r="G64" s="621"/>
      <c r="H64" s="621"/>
      <c r="I64" s="621"/>
      <c r="J64" s="621"/>
      <c r="K64" s="621"/>
      <c r="L64" s="621"/>
    </row>
    <row r="65" spans="3:12" ht="15.75">
      <c r="C65" s="621"/>
      <c r="D65" s="621"/>
      <c r="E65" s="621"/>
      <c r="F65" s="621"/>
      <c r="G65" s="621"/>
      <c r="H65" s="621"/>
      <c r="I65" s="621"/>
      <c r="J65" s="621"/>
      <c r="K65" s="621"/>
      <c r="L65" s="621"/>
    </row>
    <row r="66" spans="3:12" ht="15.75">
      <c r="C66" s="621"/>
      <c r="D66" s="621"/>
      <c r="E66" s="621"/>
      <c r="F66" s="621"/>
      <c r="G66" s="621"/>
      <c r="H66" s="621"/>
      <c r="I66" s="621"/>
      <c r="J66" s="621"/>
      <c r="K66" s="621"/>
      <c r="L66" s="621"/>
    </row>
    <row r="67" spans="3:12" ht="15.75">
      <c r="C67" s="621"/>
      <c r="D67" s="621"/>
      <c r="E67" s="621"/>
      <c r="F67" s="621"/>
      <c r="G67" s="621"/>
      <c r="H67" s="621"/>
      <c r="I67" s="621"/>
      <c r="J67" s="621"/>
      <c r="K67" s="621"/>
      <c r="L67" s="621"/>
    </row>
    <row r="68" spans="3:12" ht="15.75">
      <c r="C68" s="621"/>
      <c r="D68" s="621"/>
      <c r="E68" s="621"/>
      <c r="F68" s="621"/>
      <c r="G68" s="621"/>
      <c r="H68" s="621"/>
      <c r="I68" s="621"/>
      <c r="J68" s="621"/>
      <c r="K68" s="621"/>
      <c r="L68" s="621"/>
    </row>
    <row r="69" spans="3:12" ht="15.75">
      <c r="C69" s="621"/>
      <c r="D69" s="621"/>
      <c r="E69" s="621"/>
      <c r="F69" s="621"/>
      <c r="G69" s="621"/>
      <c r="H69" s="621"/>
      <c r="I69" s="621"/>
      <c r="J69" s="621"/>
      <c r="K69" s="621"/>
      <c r="L69" s="621"/>
    </row>
    <row r="70" spans="3:12" ht="15.75">
      <c r="C70" s="621"/>
      <c r="D70" s="621"/>
      <c r="E70" s="621"/>
      <c r="F70" s="621"/>
      <c r="G70" s="621"/>
      <c r="H70" s="621"/>
      <c r="I70" s="621"/>
      <c r="J70" s="621"/>
      <c r="K70" s="621"/>
      <c r="L70" s="621"/>
    </row>
    <row r="71" spans="3:12" ht="15.75">
      <c r="C71" s="621"/>
      <c r="D71" s="621"/>
      <c r="E71" s="621"/>
      <c r="F71" s="621"/>
      <c r="G71" s="621"/>
      <c r="H71" s="621"/>
      <c r="I71" s="621"/>
      <c r="J71" s="621"/>
      <c r="K71" s="621"/>
      <c r="L71" s="621"/>
    </row>
    <row r="72" spans="3:12" ht="15.75">
      <c r="C72" s="621"/>
      <c r="D72" s="621"/>
      <c r="E72" s="621"/>
      <c r="F72" s="621"/>
      <c r="G72" s="621"/>
      <c r="H72" s="621"/>
      <c r="I72" s="621"/>
      <c r="J72" s="621"/>
      <c r="K72" s="621"/>
      <c r="L72" s="621"/>
    </row>
    <row r="73" spans="3:12" ht="15.75">
      <c r="C73" s="621"/>
      <c r="D73" s="621"/>
      <c r="E73" s="621"/>
      <c r="F73" s="621"/>
      <c r="G73" s="621"/>
      <c r="H73" s="621"/>
      <c r="I73" s="621"/>
      <c r="J73" s="621"/>
      <c r="K73" s="621"/>
      <c r="L73" s="621"/>
    </row>
    <row r="74" spans="3:12" ht="15.75">
      <c r="C74" s="621"/>
      <c r="D74" s="621"/>
      <c r="E74" s="621"/>
      <c r="F74" s="621"/>
      <c r="G74" s="621"/>
      <c r="H74" s="621"/>
      <c r="I74" s="621"/>
      <c r="J74" s="621"/>
      <c r="K74" s="621"/>
      <c r="L74" s="621"/>
    </row>
    <row r="75" spans="3:12" ht="15.75">
      <c r="C75" s="621"/>
      <c r="D75" s="621"/>
      <c r="E75" s="621"/>
      <c r="F75" s="621"/>
      <c r="G75" s="621"/>
      <c r="H75" s="621"/>
      <c r="I75" s="621"/>
      <c r="J75" s="621"/>
      <c r="K75" s="621"/>
      <c r="L75" s="621"/>
    </row>
    <row r="76" spans="3:12" ht="15.75">
      <c r="C76" s="621"/>
      <c r="D76" s="621"/>
      <c r="E76" s="621"/>
      <c r="F76" s="621"/>
      <c r="G76" s="621"/>
      <c r="H76" s="621"/>
      <c r="I76" s="621"/>
      <c r="J76" s="621"/>
      <c r="K76" s="621"/>
      <c r="L76" s="621"/>
    </row>
    <row r="77" spans="3:12" ht="15.75">
      <c r="C77" s="621"/>
      <c r="D77" s="621"/>
      <c r="E77" s="621"/>
      <c r="F77" s="621"/>
      <c r="G77" s="621"/>
      <c r="H77" s="621"/>
      <c r="I77" s="621"/>
      <c r="J77" s="621"/>
      <c r="K77" s="621"/>
      <c r="L77" s="621"/>
    </row>
    <row r="78" spans="3:12" ht="15.75">
      <c r="C78" s="621"/>
      <c r="D78" s="621"/>
      <c r="E78" s="621"/>
      <c r="F78" s="621"/>
      <c r="G78" s="621"/>
      <c r="H78" s="621"/>
      <c r="I78" s="621"/>
      <c r="J78" s="621"/>
      <c r="K78" s="621"/>
      <c r="L78" s="621"/>
    </row>
    <row r="79" spans="3:12" ht="15.75">
      <c r="C79" s="621"/>
      <c r="D79" s="621"/>
      <c r="E79" s="621"/>
      <c r="F79" s="621"/>
      <c r="G79" s="621"/>
      <c r="H79" s="621"/>
      <c r="I79" s="621"/>
      <c r="J79" s="621"/>
      <c r="K79" s="621"/>
      <c r="L79" s="621"/>
    </row>
    <row r="80" spans="3:12" ht="15.75">
      <c r="C80" s="621"/>
      <c r="D80" s="621"/>
      <c r="E80" s="621"/>
      <c r="F80" s="621"/>
      <c r="G80" s="621"/>
      <c r="H80" s="621"/>
      <c r="I80" s="621"/>
      <c r="J80" s="621"/>
      <c r="K80" s="621"/>
      <c r="L80" s="621"/>
    </row>
    <row r="81" spans="3:12" ht="15.75">
      <c r="C81" s="621"/>
      <c r="D81" s="621"/>
      <c r="E81" s="621"/>
      <c r="F81" s="621"/>
      <c r="G81" s="621"/>
      <c r="H81" s="621"/>
      <c r="I81" s="621"/>
      <c r="J81" s="621"/>
      <c r="K81" s="621"/>
      <c r="L81" s="621"/>
    </row>
    <row r="82" spans="3:12" ht="15.75">
      <c r="C82" s="621"/>
      <c r="D82" s="621"/>
      <c r="E82" s="621"/>
      <c r="F82" s="621"/>
      <c r="G82" s="621"/>
      <c r="H82" s="621"/>
      <c r="I82" s="621"/>
      <c r="J82" s="621"/>
      <c r="K82" s="621"/>
      <c r="L82" s="621"/>
    </row>
    <row r="83" spans="3:12" ht="15.75">
      <c r="C83" s="621"/>
      <c r="D83" s="621"/>
      <c r="E83" s="621"/>
      <c r="F83" s="621"/>
      <c r="G83" s="621"/>
      <c r="H83" s="621"/>
      <c r="I83" s="621"/>
      <c r="J83" s="621"/>
      <c r="K83" s="621"/>
      <c r="L83" s="621"/>
    </row>
    <row r="84" spans="3:12" ht="15.75">
      <c r="C84" s="621"/>
      <c r="D84" s="621"/>
      <c r="E84" s="621"/>
      <c r="F84" s="621"/>
      <c r="G84" s="621"/>
      <c r="H84" s="621"/>
      <c r="I84" s="621"/>
      <c r="J84" s="621"/>
      <c r="K84" s="621"/>
      <c r="L84" s="621"/>
    </row>
    <row r="85" spans="3:12" ht="15.75">
      <c r="C85" s="621"/>
      <c r="D85" s="621"/>
      <c r="E85" s="621"/>
      <c r="F85" s="621"/>
      <c r="G85" s="621"/>
      <c r="H85" s="621"/>
      <c r="I85" s="621"/>
      <c r="J85" s="621"/>
      <c r="K85" s="621"/>
      <c r="L85" s="621"/>
    </row>
    <row r="86" spans="3:12" ht="15.75">
      <c r="C86" s="621"/>
      <c r="D86" s="621"/>
      <c r="E86" s="621"/>
      <c r="F86" s="621"/>
      <c r="G86" s="621"/>
      <c r="H86" s="621"/>
      <c r="I86" s="621"/>
      <c r="J86" s="621"/>
      <c r="K86" s="621"/>
      <c r="L86" s="621"/>
    </row>
    <row r="87" spans="3:12" ht="15.75">
      <c r="C87" s="621"/>
      <c r="D87" s="621"/>
      <c r="E87" s="621"/>
      <c r="F87" s="621"/>
      <c r="G87" s="621"/>
      <c r="H87" s="621"/>
      <c r="I87" s="621"/>
      <c r="J87" s="621"/>
      <c r="K87" s="621"/>
      <c r="L87" s="621"/>
    </row>
    <row r="88" spans="3:12" ht="15.75">
      <c r="C88" s="621"/>
      <c r="D88" s="621"/>
      <c r="E88" s="621"/>
      <c r="F88" s="621"/>
      <c r="G88" s="621"/>
      <c r="H88" s="621"/>
      <c r="I88" s="621"/>
      <c r="J88" s="621"/>
      <c r="K88" s="621"/>
      <c r="L88" s="621"/>
    </row>
    <row r="89" spans="3:12" ht="15.75">
      <c r="C89" s="621"/>
      <c r="D89" s="621"/>
      <c r="E89" s="621"/>
      <c r="F89" s="621"/>
      <c r="G89" s="621"/>
      <c r="H89" s="621"/>
      <c r="I89" s="621"/>
      <c r="J89" s="621"/>
      <c r="K89" s="621"/>
      <c r="L89" s="621"/>
    </row>
    <row r="90" spans="3:12" ht="15.75">
      <c r="C90" s="621"/>
      <c r="D90" s="621"/>
      <c r="E90" s="621"/>
      <c r="F90" s="621"/>
      <c r="G90" s="621"/>
      <c r="H90" s="621"/>
      <c r="I90" s="621"/>
      <c r="J90" s="621"/>
      <c r="K90" s="621"/>
      <c r="L90" s="621"/>
    </row>
    <row r="91" spans="3:12" ht="15.75">
      <c r="C91" s="621"/>
      <c r="D91" s="621"/>
      <c r="E91" s="621"/>
      <c r="F91" s="621"/>
      <c r="G91" s="621"/>
      <c r="H91" s="621"/>
      <c r="I91" s="621"/>
      <c r="J91" s="621"/>
      <c r="K91" s="621"/>
      <c r="L91" s="621"/>
    </row>
    <row r="92" spans="3:12" ht="15.75">
      <c r="C92" s="621"/>
      <c r="D92" s="621"/>
      <c r="E92" s="621"/>
      <c r="F92" s="621"/>
      <c r="G92" s="621"/>
      <c r="H92" s="621"/>
      <c r="I92" s="621"/>
      <c r="J92" s="621"/>
      <c r="K92" s="621"/>
      <c r="L92" s="621"/>
    </row>
    <row r="93" spans="3:12" ht="15.75">
      <c r="C93" s="621"/>
      <c r="D93" s="621"/>
      <c r="E93" s="621"/>
      <c r="F93" s="621"/>
      <c r="G93" s="621"/>
      <c r="H93" s="621"/>
      <c r="I93" s="621"/>
      <c r="J93" s="621"/>
      <c r="K93" s="621"/>
      <c r="L93" s="621"/>
    </row>
    <row r="94" spans="3:12" ht="15.75">
      <c r="C94" s="621"/>
      <c r="D94" s="621"/>
      <c r="E94" s="621"/>
      <c r="F94" s="621"/>
      <c r="G94" s="621"/>
      <c r="H94" s="621"/>
      <c r="I94" s="621"/>
      <c r="J94" s="621"/>
      <c r="K94" s="621"/>
      <c r="L94" s="621"/>
    </row>
    <row r="95" spans="3:12" ht="15.75">
      <c r="C95" s="621"/>
      <c r="D95" s="621"/>
      <c r="E95" s="621"/>
      <c r="F95" s="621"/>
      <c r="G95" s="621"/>
      <c r="H95" s="621"/>
      <c r="I95" s="621"/>
      <c r="J95" s="621"/>
      <c r="K95" s="621"/>
      <c r="L95" s="621"/>
    </row>
    <row r="96" spans="3:12" ht="15.75">
      <c r="C96" s="621"/>
      <c r="D96" s="621"/>
      <c r="E96" s="621"/>
      <c r="F96" s="621"/>
      <c r="G96" s="621"/>
      <c r="H96" s="621"/>
      <c r="I96" s="621"/>
      <c r="J96" s="621"/>
      <c r="K96" s="621"/>
      <c r="L96" s="621"/>
    </row>
    <row r="97" spans="3:12" ht="15.75">
      <c r="C97" s="621"/>
      <c r="D97" s="621"/>
      <c r="E97" s="621"/>
      <c r="F97" s="621"/>
      <c r="G97" s="621"/>
      <c r="H97" s="621"/>
      <c r="I97" s="621"/>
      <c r="J97" s="621"/>
      <c r="K97" s="621"/>
      <c r="L97" s="621"/>
    </row>
    <row r="98" spans="3:12" ht="15.75">
      <c r="C98" s="621"/>
      <c r="D98" s="621"/>
      <c r="E98" s="621"/>
      <c r="F98" s="621"/>
      <c r="G98" s="621"/>
      <c r="H98" s="621"/>
      <c r="I98" s="621"/>
      <c r="J98" s="621"/>
      <c r="K98" s="621"/>
      <c r="L98" s="621"/>
    </row>
    <row r="99" spans="3:12" ht="15.75">
      <c r="C99" s="621"/>
      <c r="D99" s="621"/>
      <c r="E99" s="621"/>
      <c r="F99" s="621"/>
      <c r="G99" s="621"/>
      <c r="H99" s="621"/>
      <c r="I99" s="621"/>
      <c r="J99" s="621"/>
      <c r="K99" s="621"/>
      <c r="L99" s="621"/>
    </row>
    <row r="100" spans="3:12" ht="15.75">
      <c r="C100" s="621"/>
      <c r="D100" s="621"/>
      <c r="E100" s="621"/>
      <c r="F100" s="621"/>
      <c r="G100" s="621"/>
      <c r="H100" s="621"/>
      <c r="I100" s="621"/>
      <c r="J100" s="621"/>
      <c r="K100" s="621"/>
      <c r="L100" s="621"/>
    </row>
    <row r="101" spans="3:12" ht="15.75">
      <c r="C101" s="621"/>
      <c r="D101" s="621"/>
      <c r="E101" s="621"/>
      <c r="F101" s="621"/>
      <c r="G101" s="621"/>
      <c r="H101" s="621"/>
      <c r="I101" s="621"/>
      <c r="J101" s="621"/>
      <c r="K101" s="621"/>
      <c r="L101" s="621"/>
    </row>
    <row r="102" spans="3:12" ht="15.75">
      <c r="C102" s="621"/>
      <c r="D102" s="621"/>
      <c r="E102" s="621"/>
      <c r="F102" s="621"/>
      <c r="G102" s="621"/>
      <c r="H102" s="621"/>
      <c r="I102" s="621"/>
      <c r="J102" s="621"/>
      <c r="K102" s="621"/>
      <c r="L102" s="621"/>
    </row>
    <row r="103" spans="3:12" ht="15.75">
      <c r="C103" s="621"/>
      <c r="D103" s="621"/>
      <c r="E103" s="621"/>
      <c r="F103" s="621"/>
      <c r="G103" s="621"/>
      <c r="H103" s="621"/>
      <c r="I103" s="621"/>
      <c r="J103" s="621"/>
      <c r="K103" s="621"/>
      <c r="L103" s="621"/>
    </row>
    <row r="104" spans="3:12" ht="15.75">
      <c r="C104" s="621"/>
      <c r="D104" s="621"/>
      <c r="E104" s="621"/>
      <c r="F104" s="621"/>
      <c r="G104" s="621"/>
      <c r="H104" s="621"/>
      <c r="I104" s="621"/>
      <c r="J104" s="621"/>
      <c r="K104" s="621"/>
      <c r="L104" s="621"/>
    </row>
    <row r="105" spans="3:12" ht="15.75">
      <c r="C105" s="621"/>
      <c r="D105" s="621"/>
      <c r="E105" s="621"/>
      <c r="F105" s="621"/>
      <c r="G105" s="621"/>
      <c r="H105" s="621"/>
      <c r="I105" s="621"/>
      <c r="J105" s="621"/>
      <c r="K105" s="621"/>
      <c r="L105" s="621"/>
    </row>
  </sheetData>
  <printOptions/>
  <pageMargins left="0" right="0" top="0.5905511811023623" bottom="0.1968503937007874" header="0.5118110236220472" footer="0.5118110236220472"/>
  <pageSetup horizontalDpi="600" verticalDpi="600" orientation="portrait" paperSize="9" scale="89" r:id="rId1"/>
  <colBreaks count="1" manualBreakCount="1">
    <brk id="1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C25"/>
  <sheetViews>
    <sheetView workbookViewId="0" topLeftCell="A1">
      <selection activeCell="D10" sqref="D10"/>
    </sheetView>
  </sheetViews>
  <sheetFormatPr defaultColWidth="9.00390625" defaultRowHeight="12.75"/>
  <cols>
    <col min="1" max="1" width="45.75390625" style="209" customWidth="1"/>
    <col min="2" max="2" width="18.625" style="209" customWidth="1"/>
    <col min="3" max="3" width="19.125" style="209" customWidth="1"/>
    <col min="4" max="4" width="27.25390625" style="209" customWidth="1"/>
    <col min="5" max="16384" width="9.125" style="209" customWidth="1"/>
  </cols>
  <sheetData>
    <row r="3" ht="20.25">
      <c r="A3" s="740" t="s">
        <v>124</v>
      </c>
    </row>
    <row r="5" ht="15">
      <c r="C5" s="514" t="s">
        <v>824</v>
      </c>
    </row>
    <row r="6" spans="1:3" ht="15.75">
      <c r="A6" s="819" t="s">
        <v>125</v>
      </c>
      <c r="C6" s="514" t="s">
        <v>126</v>
      </c>
    </row>
    <row r="7" ht="15.75" thickBot="1"/>
    <row r="8" spans="1:3" ht="16.5" thickBot="1">
      <c r="A8" s="820"/>
      <c r="B8" s="821" t="s">
        <v>127</v>
      </c>
      <c r="C8" s="822" t="s">
        <v>128</v>
      </c>
    </row>
    <row r="9" spans="1:3" ht="15.75" thickBot="1">
      <c r="A9" s="823" t="s">
        <v>121</v>
      </c>
      <c r="B9" s="824">
        <v>195053</v>
      </c>
      <c r="C9" s="825">
        <v>81731</v>
      </c>
    </row>
    <row r="12" ht="15.75">
      <c r="A12" s="819" t="s">
        <v>129</v>
      </c>
    </row>
    <row r="13" ht="15.75" thickBot="1"/>
    <row r="14" spans="1:3" ht="16.5" thickBot="1">
      <c r="A14" s="820"/>
      <c r="B14" s="821" t="s">
        <v>127</v>
      </c>
      <c r="C14" s="822" t="s">
        <v>130</v>
      </c>
    </row>
    <row r="15" spans="1:3" ht="15">
      <c r="A15" s="826" t="s">
        <v>42</v>
      </c>
      <c r="B15" s="827">
        <v>73705</v>
      </c>
      <c r="C15" s="828">
        <v>30298</v>
      </c>
    </row>
    <row r="16" spans="1:3" ht="15">
      <c r="A16" s="829" t="s">
        <v>123</v>
      </c>
      <c r="B16" s="830">
        <v>11064</v>
      </c>
      <c r="C16" s="831">
        <v>3385</v>
      </c>
    </row>
    <row r="17" spans="1:3" ht="15">
      <c r="A17" s="829" t="s">
        <v>115</v>
      </c>
      <c r="B17" s="830">
        <v>20247</v>
      </c>
      <c r="C17" s="831">
        <v>7555</v>
      </c>
    </row>
    <row r="18" spans="1:3" ht="15">
      <c r="A18" s="829" t="s">
        <v>97</v>
      </c>
      <c r="B18" s="830">
        <v>12534</v>
      </c>
      <c r="C18" s="831">
        <v>8176</v>
      </c>
    </row>
    <row r="19" spans="1:3" ht="15">
      <c r="A19" s="829" t="s">
        <v>117</v>
      </c>
      <c r="B19" s="830">
        <v>32179</v>
      </c>
      <c r="C19" s="831">
        <v>12883</v>
      </c>
    </row>
    <row r="20" spans="1:3" ht="15">
      <c r="A20" s="829" t="s">
        <v>131</v>
      </c>
      <c r="B20" s="830">
        <v>11969</v>
      </c>
      <c r="C20" s="831">
        <v>4286</v>
      </c>
    </row>
    <row r="21" spans="1:3" ht="15">
      <c r="A21" s="829" t="s">
        <v>132</v>
      </c>
      <c r="B21" s="830">
        <v>4350</v>
      </c>
      <c r="C21" s="831">
        <v>1680</v>
      </c>
    </row>
    <row r="22" spans="1:3" ht="15">
      <c r="A22" s="829" t="s">
        <v>133</v>
      </c>
      <c r="B22" s="830">
        <v>4704</v>
      </c>
      <c r="C22" s="832">
        <v>954</v>
      </c>
    </row>
    <row r="23" spans="1:3" ht="15">
      <c r="A23" s="829" t="s">
        <v>134</v>
      </c>
      <c r="B23" s="830">
        <v>3250</v>
      </c>
      <c r="C23" s="831">
        <v>2090</v>
      </c>
    </row>
    <row r="24" spans="1:3" ht="15.75" thickBot="1">
      <c r="A24" s="833" t="s">
        <v>135</v>
      </c>
      <c r="B24" s="834">
        <v>0</v>
      </c>
      <c r="C24" s="835">
        <v>723</v>
      </c>
    </row>
    <row r="25" spans="1:3" ht="16.5" thickBot="1">
      <c r="A25" s="836" t="s">
        <v>448</v>
      </c>
      <c r="B25" s="837">
        <v>174002</v>
      </c>
      <c r="C25" s="838">
        <v>72030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C3:N60"/>
  <sheetViews>
    <sheetView workbookViewId="0" topLeftCell="A1">
      <selection activeCell="H39" sqref="H39"/>
    </sheetView>
  </sheetViews>
  <sheetFormatPr defaultColWidth="9.00390625" defaultRowHeight="12.75"/>
  <cols>
    <col min="1" max="1" width="2.375" style="152" customWidth="1"/>
    <col min="2" max="2" width="4.25390625" style="152" hidden="1" customWidth="1"/>
    <col min="3" max="3" width="34.125" style="152" customWidth="1"/>
    <col min="4" max="4" width="5.375" style="152" customWidth="1"/>
    <col min="5" max="5" width="13.75390625" style="152" customWidth="1"/>
    <col min="6" max="6" width="17.375" style="152" customWidth="1"/>
    <col min="7" max="7" width="13.75390625" style="152" customWidth="1"/>
    <col min="8" max="16384" width="9.125" style="152" customWidth="1"/>
  </cols>
  <sheetData>
    <row r="3" spans="3:14" ht="18">
      <c r="C3" s="153" t="s">
        <v>712</v>
      </c>
      <c r="D3" s="153"/>
      <c r="E3" s="154"/>
      <c r="F3" s="155"/>
      <c r="G3" s="156"/>
      <c r="H3" s="156"/>
      <c r="I3" s="156"/>
      <c r="J3" s="156"/>
      <c r="K3" s="156"/>
      <c r="L3" s="156"/>
      <c r="M3" s="156"/>
      <c r="N3" s="156"/>
    </row>
    <row r="4" spans="3:14" ht="15.75" thickBot="1">
      <c r="C4" s="157"/>
      <c r="D4" s="157"/>
      <c r="E4" s="158"/>
      <c r="F4" s="441" t="s">
        <v>154</v>
      </c>
      <c r="G4" s="159"/>
      <c r="H4" s="159"/>
      <c r="I4" s="159"/>
      <c r="J4" s="159"/>
      <c r="K4" s="159"/>
      <c r="L4" s="159"/>
      <c r="M4" s="159"/>
      <c r="N4" s="159"/>
    </row>
    <row r="5" spans="3:14" s="160" customFormat="1" ht="48" thickBot="1">
      <c r="C5" s="161" t="s">
        <v>155</v>
      </c>
      <c r="D5" s="553" t="s">
        <v>713</v>
      </c>
      <c r="E5" s="12" t="s">
        <v>152</v>
      </c>
      <c r="F5" s="12" t="s">
        <v>153</v>
      </c>
      <c r="G5" s="162"/>
      <c r="H5" s="162"/>
      <c r="I5" s="162"/>
      <c r="J5" s="162"/>
      <c r="K5" s="162"/>
      <c r="L5" s="162"/>
      <c r="M5" s="162"/>
      <c r="N5" s="162"/>
    </row>
    <row r="6" spans="3:14" s="163" customFormat="1" ht="15.75">
      <c r="C6" s="164" t="s">
        <v>156</v>
      </c>
      <c r="D6" s="165"/>
      <c r="E6" s="166"/>
      <c r="F6" s="652"/>
      <c r="G6" s="167"/>
      <c r="H6" s="167"/>
      <c r="I6" s="167"/>
      <c r="J6" s="167"/>
      <c r="K6" s="167"/>
      <c r="L6" s="167"/>
      <c r="M6" s="167"/>
      <c r="N6" s="167"/>
    </row>
    <row r="7" spans="3:14" ht="14.25">
      <c r="C7" s="168" t="s">
        <v>157</v>
      </c>
      <c r="D7" s="169" t="s">
        <v>158</v>
      </c>
      <c r="E7" s="170">
        <v>180663</v>
      </c>
      <c r="F7" s="653">
        <v>81280</v>
      </c>
      <c r="G7" s="171"/>
      <c r="H7" s="159"/>
      <c r="I7" s="159"/>
      <c r="J7" s="159"/>
      <c r="K7" s="159"/>
      <c r="L7" s="159"/>
      <c r="M7" s="159"/>
      <c r="N7" s="159"/>
    </row>
    <row r="8" spans="3:14" ht="14.25">
      <c r="C8" s="168" t="s">
        <v>159</v>
      </c>
      <c r="D8" s="169" t="s">
        <v>158</v>
      </c>
      <c r="E8" s="170">
        <v>274770</v>
      </c>
      <c r="F8" s="653">
        <v>113665</v>
      </c>
      <c r="G8" s="159"/>
      <c r="H8" s="171"/>
      <c r="I8" s="159"/>
      <c r="J8" s="159"/>
      <c r="K8" s="159"/>
      <c r="L8" s="159"/>
      <c r="M8" s="159"/>
      <c r="N8" s="159"/>
    </row>
    <row r="9" spans="3:14" ht="14.25">
      <c r="C9" s="168" t="s">
        <v>160</v>
      </c>
      <c r="D9" s="169" t="s">
        <v>158</v>
      </c>
      <c r="E9" s="170">
        <v>22000</v>
      </c>
      <c r="F9" s="653">
        <v>3283</v>
      </c>
      <c r="G9" s="159"/>
      <c r="H9" s="159"/>
      <c r="I9" s="159"/>
      <c r="J9" s="159"/>
      <c r="K9" s="159"/>
      <c r="L9" s="159"/>
      <c r="M9" s="159"/>
      <c r="N9" s="159"/>
    </row>
    <row r="10" spans="3:14" ht="14.25">
      <c r="C10" s="168" t="s">
        <v>161</v>
      </c>
      <c r="D10" s="169" t="s">
        <v>158</v>
      </c>
      <c r="E10" s="170">
        <v>87000</v>
      </c>
      <c r="F10" s="653">
        <v>37949</v>
      </c>
      <c r="G10" s="159"/>
      <c r="H10" s="159"/>
      <c r="I10" s="159"/>
      <c r="J10" s="159"/>
      <c r="K10" s="159"/>
      <c r="L10" s="159"/>
      <c r="M10" s="159"/>
      <c r="N10" s="159"/>
    </row>
    <row r="11" spans="3:14" ht="14.25">
      <c r="C11" s="168" t="s">
        <v>162</v>
      </c>
      <c r="D11" s="169" t="s">
        <v>163</v>
      </c>
      <c r="E11" s="170">
        <v>343</v>
      </c>
      <c r="F11" s="653">
        <v>309</v>
      </c>
      <c r="G11" s="159"/>
      <c r="H11" s="159"/>
      <c r="I11" s="159"/>
      <c r="J11" s="159"/>
      <c r="K11" s="159"/>
      <c r="L11" s="159"/>
      <c r="M11" s="159"/>
      <c r="N11" s="159"/>
    </row>
    <row r="12" spans="3:14" ht="14.25">
      <c r="C12" s="168" t="s">
        <v>164</v>
      </c>
      <c r="D12" s="169" t="s">
        <v>165</v>
      </c>
      <c r="E12" s="170">
        <v>21137</v>
      </c>
      <c r="F12" s="653">
        <v>20738</v>
      </c>
      <c r="G12" s="159"/>
      <c r="H12" s="159"/>
      <c r="I12" s="159"/>
      <c r="J12" s="159"/>
      <c r="K12" s="159"/>
      <c r="L12" s="159"/>
      <c r="M12" s="159"/>
      <c r="N12" s="159"/>
    </row>
    <row r="13" spans="3:14" s="172" customFormat="1" ht="15">
      <c r="C13" s="173" t="s">
        <v>166</v>
      </c>
      <c r="D13" s="169" t="s">
        <v>158</v>
      </c>
      <c r="E13" s="174">
        <f>E14+E15</f>
        <v>94300</v>
      </c>
      <c r="F13" s="654">
        <f>F14+F15</f>
        <v>44318</v>
      </c>
      <c r="G13" s="175"/>
      <c r="H13" s="175"/>
      <c r="I13" s="175"/>
      <c r="J13" s="175"/>
      <c r="K13" s="175"/>
      <c r="L13" s="175"/>
      <c r="M13" s="175"/>
      <c r="N13" s="175"/>
    </row>
    <row r="14" spans="3:14" s="172" customFormat="1" ht="15">
      <c r="C14" s="173" t="s">
        <v>167</v>
      </c>
      <c r="D14" s="169" t="s">
        <v>158</v>
      </c>
      <c r="E14" s="174">
        <v>82300</v>
      </c>
      <c r="F14" s="655">
        <v>41700</v>
      </c>
      <c r="G14" s="175"/>
      <c r="H14" s="175"/>
      <c r="I14" s="175"/>
      <c r="J14" s="175"/>
      <c r="K14" s="175"/>
      <c r="L14" s="175"/>
      <c r="M14" s="175"/>
      <c r="N14" s="175"/>
    </row>
    <row r="15" spans="3:14" s="172" customFormat="1" ht="15">
      <c r="C15" s="173" t="s">
        <v>168</v>
      </c>
      <c r="D15" s="169" t="s">
        <v>158</v>
      </c>
      <c r="E15" s="174">
        <v>12000</v>
      </c>
      <c r="F15" s="655">
        <v>2618</v>
      </c>
      <c r="G15" s="175"/>
      <c r="H15" s="175"/>
      <c r="I15" s="175"/>
      <c r="J15" s="175"/>
      <c r="K15" s="175"/>
      <c r="L15" s="175"/>
      <c r="M15" s="175"/>
      <c r="N15" s="175"/>
    </row>
    <row r="16" spans="3:14" s="172" customFormat="1" ht="15">
      <c r="C16" s="640" t="s">
        <v>508</v>
      </c>
      <c r="D16" s="641"/>
      <c r="E16" s="642">
        <v>18948</v>
      </c>
      <c r="F16" s="656">
        <v>6581</v>
      </c>
      <c r="G16" s="175"/>
      <c r="H16" s="175"/>
      <c r="I16" s="175"/>
      <c r="J16" s="175"/>
      <c r="K16" s="175"/>
      <c r="L16" s="175"/>
      <c r="M16" s="175"/>
      <c r="N16" s="175"/>
    </row>
    <row r="17" spans="3:14" ht="14.25">
      <c r="C17" s="168" t="s">
        <v>169</v>
      </c>
      <c r="D17" s="169" t="s">
        <v>158</v>
      </c>
      <c r="E17" s="170">
        <v>0</v>
      </c>
      <c r="F17" s="657">
        <v>838</v>
      </c>
      <c r="G17" s="159"/>
      <c r="H17" s="159"/>
      <c r="I17" s="159"/>
      <c r="J17" s="159"/>
      <c r="K17" s="159"/>
      <c r="L17" s="159"/>
      <c r="M17" s="159"/>
      <c r="N17" s="159"/>
    </row>
    <row r="18" spans="3:14" ht="15" thickBot="1">
      <c r="C18" s="176" t="s">
        <v>170</v>
      </c>
      <c r="D18" s="177" t="s">
        <v>165</v>
      </c>
      <c r="E18" s="178">
        <v>100000</v>
      </c>
      <c r="F18" s="658">
        <v>23</v>
      </c>
      <c r="G18" s="159"/>
      <c r="H18" s="159"/>
      <c r="I18" s="159"/>
      <c r="J18" s="159"/>
      <c r="K18" s="159"/>
      <c r="L18" s="159"/>
      <c r="M18" s="159"/>
      <c r="N18" s="159"/>
    </row>
    <row r="19" spans="3:14" s="163" customFormat="1" ht="16.5" thickBot="1">
      <c r="C19" s="649" t="s">
        <v>171</v>
      </c>
      <c r="D19" s="650"/>
      <c r="E19" s="651"/>
      <c r="F19" s="659"/>
      <c r="G19" s="167"/>
      <c r="H19" s="167"/>
      <c r="I19" s="167"/>
      <c r="J19" s="167"/>
      <c r="K19" s="167"/>
      <c r="L19" s="167"/>
      <c r="M19" s="167"/>
      <c r="N19" s="167"/>
    </row>
    <row r="20" spans="3:14" ht="14.25">
      <c r="C20" s="195" t="s">
        <v>157</v>
      </c>
      <c r="D20" s="647" t="s">
        <v>158</v>
      </c>
      <c r="E20" s="194">
        <v>3800</v>
      </c>
      <c r="F20" s="648">
        <v>3330</v>
      </c>
      <c r="G20" s="159"/>
      <c r="H20" s="159"/>
      <c r="I20" s="159"/>
      <c r="J20" s="159"/>
      <c r="K20" s="159"/>
      <c r="L20" s="159"/>
      <c r="M20" s="159"/>
      <c r="N20" s="159"/>
    </row>
    <row r="21" spans="3:14" ht="14.25">
      <c r="C21" s="179" t="s">
        <v>159</v>
      </c>
      <c r="D21" s="181" t="s">
        <v>158</v>
      </c>
      <c r="E21" s="182">
        <v>19324</v>
      </c>
      <c r="F21" s="660">
        <v>11748</v>
      </c>
      <c r="G21" s="159"/>
      <c r="H21" s="159"/>
      <c r="I21" s="159"/>
      <c r="J21" s="159"/>
      <c r="K21" s="159"/>
      <c r="L21" s="159"/>
      <c r="M21" s="159"/>
      <c r="N21" s="159"/>
    </row>
    <row r="22" spans="3:14" ht="14.25">
      <c r="C22" s="179" t="s">
        <v>160</v>
      </c>
      <c r="D22" s="181" t="s">
        <v>158</v>
      </c>
      <c r="E22" s="182">
        <v>500</v>
      </c>
      <c r="F22" s="661">
        <v>0</v>
      </c>
      <c r="G22" s="159"/>
      <c r="H22" s="159"/>
      <c r="I22" s="159"/>
      <c r="J22" s="159"/>
      <c r="K22" s="159"/>
      <c r="L22" s="159"/>
      <c r="M22" s="159"/>
      <c r="N22" s="159"/>
    </row>
    <row r="23" spans="3:14" ht="14.25">
      <c r="C23" s="179" t="s">
        <v>161</v>
      </c>
      <c r="D23" s="181" t="s">
        <v>158</v>
      </c>
      <c r="E23" s="182">
        <v>7730</v>
      </c>
      <c r="F23" s="660">
        <v>3330</v>
      </c>
      <c r="G23" s="159"/>
      <c r="H23" s="159"/>
      <c r="I23" s="159"/>
      <c r="J23" s="159"/>
      <c r="K23" s="159"/>
      <c r="L23" s="159"/>
      <c r="M23" s="159"/>
      <c r="N23" s="159"/>
    </row>
    <row r="24" spans="3:14" ht="14.25">
      <c r="C24" s="179" t="s">
        <v>162</v>
      </c>
      <c r="D24" s="181" t="s">
        <v>172</v>
      </c>
      <c r="E24" s="182">
        <v>34</v>
      </c>
      <c r="F24" s="653">
        <v>31</v>
      </c>
      <c r="G24" s="159"/>
      <c r="H24" s="159"/>
      <c r="I24" s="159"/>
      <c r="J24" s="159"/>
      <c r="K24" s="159"/>
      <c r="L24" s="159"/>
      <c r="M24" s="159"/>
      <c r="N24" s="159"/>
    </row>
    <row r="25" spans="3:14" ht="14.25">
      <c r="C25" s="179" t="s">
        <v>164</v>
      </c>
      <c r="D25" s="181" t="s">
        <v>165</v>
      </c>
      <c r="E25" s="182">
        <v>18946</v>
      </c>
      <c r="F25" s="660">
        <v>16646</v>
      </c>
      <c r="G25" s="183"/>
      <c r="H25" s="183"/>
      <c r="I25" s="183"/>
      <c r="J25" s="183"/>
      <c r="K25" s="183"/>
      <c r="L25" s="183"/>
      <c r="M25" s="183"/>
      <c r="N25" s="183"/>
    </row>
    <row r="26" spans="3:14" s="172" customFormat="1" ht="15">
      <c r="C26" s="184" t="s">
        <v>173</v>
      </c>
      <c r="D26" s="181" t="s">
        <v>158</v>
      </c>
      <c r="E26" s="185">
        <v>16024</v>
      </c>
      <c r="F26" s="662">
        <v>8430</v>
      </c>
      <c r="G26" s="187"/>
      <c r="H26" s="187"/>
      <c r="I26" s="187"/>
      <c r="J26" s="187"/>
      <c r="K26" s="187"/>
      <c r="L26" s="187"/>
      <c r="M26" s="187"/>
      <c r="N26" s="187"/>
    </row>
    <row r="27" spans="3:14" s="172" customFormat="1" ht="15">
      <c r="C27" s="184" t="s">
        <v>167</v>
      </c>
      <c r="D27" s="181" t="s">
        <v>158</v>
      </c>
      <c r="E27" s="185">
        <f>E26-E28</f>
        <v>15524</v>
      </c>
      <c r="F27" s="186">
        <v>6700</v>
      </c>
      <c r="G27" s="187"/>
      <c r="H27" s="187"/>
      <c r="I27" s="187"/>
      <c r="J27" s="187"/>
      <c r="K27" s="187"/>
      <c r="L27" s="187"/>
      <c r="M27" s="187"/>
      <c r="N27" s="187"/>
    </row>
    <row r="28" spans="3:14" s="172" customFormat="1" ht="15">
      <c r="C28" s="184" t="s">
        <v>168</v>
      </c>
      <c r="D28" s="181" t="s">
        <v>158</v>
      </c>
      <c r="E28" s="185">
        <v>500</v>
      </c>
      <c r="F28" s="655">
        <v>0</v>
      </c>
      <c r="G28" s="187"/>
      <c r="H28" s="187"/>
      <c r="I28" s="187"/>
      <c r="J28" s="187"/>
      <c r="K28" s="187"/>
      <c r="L28" s="187"/>
      <c r="M28" s="187"/>
      <c r="N28" s="187"/>
    </row>
    <row r="29" spans="3:14" s="172" customFormat="1" ht="15">
      <c r="C29" s="184" t="s">
        <v>424</v>
      </c>
      <c r="D29" s="181" t="s">
        <v>158</v>
      </c>
      <c r="E29" s="185">
        <v>0</v>
      </c>
      <c r="F29" s="655">
        <v>1730</v>
      </c>
      <c r="G29" s="187"/>
      <c r="H29" s="187"/>
      <c r="I29" s="187"/>
      <c r="J29" s="187"/>
      <c r="K29" s="187"/>
      <c r="L29" s="187"/>
      <c r="M29" s="187"/>
      <c r="N29" s="187"/>
    </row>
    <row r="30" spans="3:14" ht="14.25">
      <c r="C30" s="179" t="s">
        <v>169</v>
      </c>
      <c r="D30" s="181" t="s">
        <v>158</v>
      </c>
      <c r="E30" s="182">
        <v>0</v>
      </c>
      <c r="F30" s="653">
        <v>12</v>
      </c>
      <c r="G30" s="183"/>
      <c r="H30" s="183"/>
      <c r="I30" s="183"/>
      <c r="J30" s="183"/>
      <c r="K30" s="183"/>
      <c r="L30" s="183"/>
      <c r="M30" s="183"/>
      <c r="N30" s="183"/>
    </row>
    <row r="31" spans="3:14" ht="14.25">
      <c r="C31" s="630" t="s">
        <v>684</v>
      </c>
      <c r="D31" s="180"/>
      <c r="E31" s="632">
        <v>0</v>
      </c>
      <c r="F31" s="663">
        <v>172</v>
      </c>
      <c r="G31" s="183"/>
      <c r="H31" s="183"/>
      <c r="I31" s="183"/>
      <c r="J31" s="183"/>
      <c r="K31" s="183"/>
      <c r="L31" s="183"/>
      <c r="M31" s="183"/>
      <c r="N31" s="183"/>
    </row>
    <row r="32" spans="3:14" ht="14.25">
      <c r="C32" s="630" t="s">
        <v>685</v>
      </c>
      <c r="D32" s="631"/>
      <c r="E32" s="632"/>
      <c r="F32" s="663">
        <v>56307</v>
      </c>
      <c r="G32" s="183"/>
      <c r="H32" s="183"/>
      <c r="I32" s="183"/>
      <c r="J32" s="183"/>
      <c r="K32" s="183"/>
      <c r="L32" s="183"/>
      <c r="M32" s="183"/>
      <c r="N32" s="183"/>
    </row>
    <row r="33" spans="3:14" ht="15" thickBot="1">
      <c r="C33" s="188" t="s">
        <v>174</v>
      </c>
      <c r="D33" s="189" t="s">
        <v>165</v>
      </c>
      <c r="E33" s="190">
        <v>50000</v>
      </c>
      <c r="F33" s="658">
        <v>31</v>
      </c>
      <c r="G33" s="183"/>
      <c r="H33" s="183"/>
      <c r="I33" s="183"/>
      <c r="J33" s="183"/>
      <c r="K33" s="183"/>
      <c r="L33" s="183"/>
      <c r="M33" s="183"/>
      <c r="N33" s="183"/>
    </row>
    <row r="34" spans="3:14" s="163" customFormat="1" ht="15.75">
      <c r="C34" s="644" t="s">
        <v>175</v>
      </c>
      <c r="D34" s="645"/>
      <c r="E34" s="646"/>
      <c r="F34" s="664"/>
      <c r="G34" s="191"/>
      <c r="H34" s="191"/>
      <c r="I34" s="191"/>
      <c r="J34" s="191"/>
      <c r="K34" s="191"/>
      <c r="L34" s="191"/>
      <c r="M34" s="191"/>
      <c r="N34" s="191"/>
    </row>
    <row r="35" spans="3:14" ht="14.25">
      <c r="C35" s="195" t="s">
        <v>157</v>
      </c>
      <c r="D35" s="181" t="s">
        <v>158</v>
      </c>
      <c r="E35" s="193">
        <v>10000</v>
      </c>
      <c r="F35" s="648">
        <v>4568</v>
      </c>
      <c r="G35" s="183"/>
      <c r="H35" s="183"/>
      <c r="I35" s="183"/>
      <c r="J35" s="183"/>
      <c r="K35" s="183"/>
      <c r="L35" s="183"/>
      <c r="M35" s="183"/>
      <c r="N35" s="183"/>
    </row>
    <row r="36" spans="3:14" ht="14.25">
      <c r="C36" s="179" t="s">
        <v>159</v>
      </c>
      <c r="D36" s="192" t="s">
        <v>158</v>
      </c>
      <c r="E36" s="182">
        <v>25397</v>
      </c>
      <c r="F36" s="660">
        <v>9413</v>
      </c>
      <c r="G36" s="183"/>
      <c r="H36" s="183"/>
      <c r="I36" s="183"/>
      <c r="J36" s="183"/>
      <c r="K36" s="183"/>
      <c r="L36" s="183"/>
      <c r="M36" s="183"/>
      <c r="N36" s="183"/>
    </row>
    <row r="37" spans="3:14" ht="14.25">
      <c r="C37" s="179" t="s">
        <v>160</v>
      </c>
      <c r="D37" s="192" t="s">
        <v>158</v>
      </c>
      <c r="E37" s="182">
        <v>200</v>
      </c>
      <c r="F37" s="661">
        <v>0</v>
      </c>
      <c r="G37" s="183"/>
      <c r="H37" s="183"/>
      <c r="I37" s="183"/>
      <c r="J37" s="183"/>
      <c r="K37" s="183"/>
      <c r="L37" s="183"/>
      <c r="M37" s="183"/>
      <c r="N37" s="183"/>
    </row>
    <row r="38" spans="3:14" ht="14.25">
      <c r="C38" s="179" t="s">
        <v>161</v>
      </c>
      <c r="D38" s="192" t="s">
        <v>158</v>
      </c>
      <c r="E38" s="182">
        <v>8610</v>
      </c>
      <c r="F38" s="660">
        <v>3665</v>
      </c>
      <c r="G38" s="183"/>
      <c r="H38" s="183"/>
      <c r="I38" s="183"/>
      <c r="J38" s="183"/>
      <c r="K38" s="183"/>
      <c r="L38" s="183"/>
      <c r="M38" s="183"/>
      <c r="N38" s="183"/>
    </row>
    <row r="39" spans="3:14" ht="14.25">
      <c r="C39" s="179" t="s">
        <v>162</v>
      </c>
      <c r="D39" s="192" t="s">
        <v>172</v>
      </c>
      <c r="E39" s="182">
        <v>56</v>
      </c>
      <c r="F39" s="660">
        <v>32</v>
      </c>
      <c r="G39" s="183"/>
      <c r="H39" s="183"/>
      <c r="I39" s="183"/>
      <c r="J39" s="183"/>
      <c r="K39" s="183"/>
      <c r="L39" s="183"/>
      <c r="M39" s="183"/>
      <c r="N39" s="183"/>
    </row>
    <row r="40" spans="3:14" ht="14.25">
      <c r="C40" s="195" t="s">
        <v>164</v>
      </c>
      <c r="D40" s="192" t="s">
        <v>176</v>
      </c>
      <c r="E40" s="193">
        <v>12366</v>
      </c>
      <c r="F40" s="648">
        <v>12366</v>
      </c>
      <c r="G40" s="183"/>
      <c r="H40" s="183"/>
      <c r="I40" s="183"/>
      <c r="J40" s="183"/>
      <c r="K40" s="183"/>
      <c r="L40" s="183"/>
      <c r="M40" s="183"/>
      <c r="N40" s="183"/>
    </row>
    <row r="41" spans="3:14" s="172" customFormat="1" ht="15">
      <c r="C41" s="184" t="s">
        <v>173</v>
      </c>
      <c r="D41" s="192" t="s">
        <v>158</v>
      </c>
      <c r="E41" s="196">
        <v>15597</v>
      </c>
      <c r="F41" s="662">
        <v>6800</v>
      </c>
      <c r="G41" s="197"/>
      <c r="H41" s="197"/>
      <c r="I41" s="187"/>
      <c r="J41" s="187"/>
      <c r="K41" s="187"/>
      <c r="L41" s="187"/>
      <c r="M41" s="187"/>
      <c r="N41" s="187"/>
    </row>
    <row r="42" spans="3:14" s="172" customFormat="1" ht="15">
      <c r="C42" s="184" t="s">
        <v>167</v>
      </c>
      <c r="D42" s="192" t="s">
        <v>158</v>
      </c>
      <c r="E42" s="196">
        <f>E41-E43</f>
        <v>15397</v>
      </c>
      <c r="F42" s="665">
        <v>6800</v>
      </c>
      <c r="G42" s="187"/>
      <c r="H42" s="187"/>
      <c r="I42" s="187"/>
      <c r="J42" s="187"/>
      <c r="K42" s="187"/>
      <c r="L42" s="187"/>
      <c r="M42" s="187"/>
      <c r="N42" s="187"/>
    </row>
    <row r="43" spans="3:14" s="172" customFormat="1" ht="15">
      <c r="C43" s="184" t="s">
        <v>168</v>
      </c>
      <c r="D43" s="192" t="s">
        <v>158</v>
      </c>
      <c r="E43" s="196">
        <v>200</v>
      </c>
      <c r="F43" s="662">
        <v>0</v>
      </c>
      <c r="G43" s="187"/>
      <c r="H43" s="187"/>
      <c r="I43" s="187"/>
      <c r="J43" s="187"/>
      <c r="K43" s="187"/>
      <c r="L43" s="187"/>
      <c r="M43" s="187"/>
      <c r="N43" s="187"/>
    </row>
    <row r="44" spans="3:14" ht="14.25">
      <c r="C44" s="179" t="s">
        <v>169</v>
      </c>
      <c r="D44" s="192" t="s">
        <v>158</v>
      </c>
      <c r="E44" s="193">
        <v>0</v>
      </c>
      <c r="F44" s="660">
        <v>1955</v>
      </c>
      <c r="G44" s="183"/>
      <c r="H44" s="183"/>
      <c r="I44" s="183"/>
      <c r="J44" s="183"/>
      <c r="K44" s="183"/>
      <c r="L44" s="183"/>
      <c r="M44" s="183"/>
      <c r="N44" s="183"/>
    </row>
    <row r="45" spans="3:14" ht="15" thickBot="1">
      <c r="C45" s="188" t="s">
        <v>174</v>
      </c>
      <c r="D45" s="189" t="s">
        <v>165</v>
      </c>
      <c r="E45" s="198">
        <v>20000</v>
      </c>
      <c r="F45" s="666">
        <v>0</v>
      </c>
      <c r="G45" s="183"/>
      <c r="H45" s="183"/>
      <c r="I45" s="183"/>
      <c r="J45" s="183"/>
      <c r="K45" s="183"/>
      <c r="L45" s="183"/>
      <c r="M45" s="183"/>
      <c r="N45" s="183"/>
    </row>
    <row r="46" spans="3:14" ht="14.25">
      <c r="C46" s="183"/>
      <c r="D46" s="183"/>
      <c r="E46" s="183"/>
      <c r="F46" s="171"/>
      <c r="G46" s="183"/>
      <c r="H46" s="183"/>
      <c r="I46" s="183"/>
      <c r="J46" s="183"/>
      <c r="K46" s="183"/>
      <c r="L46" s="183"/>
      <c r="M46" s="183"/>
      <c r="N46" s="183"/>
    </row>
    <row r="47" spans="3:14" ht="14.25">
      <c r="C47" s="183"/>
      <c r="D47" s="183"/>
      <c r="E47" s="183"/>
      <c r="F47" s="171"/>
      <c r="G47" s="183"/>
      <c r="H47" s="183"/>
      <c r="I47" s="183"/>
      <c r="J47" s="183"/>
      <c r="K47" s="183"/>
      <c r="L47" s="183"/>
      <c r="M47" s="183"/>
      <c r="N47" s="183"/>
    </row>
    <row r="48" spans="3:14" ht="14.25"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</row>
    <row r="49" spans="3:14" ht="14.25"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</row>
    <row r="50" spans="3:14" ht="14.25"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</row>
    <row r="51" spans="3:14" ht="14.25"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</row>
    <row r="52" spans="3:14" ht="14.25"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</row>
    <row r="53" spans="3:14" ht="14.25"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</row>
    <row r="54" spans="3:14" ht="14.25"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</row>
    <row r="55" spans="3:14" ht="14.25"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</row>
    <row r="56" spans="3:14" ht="14.25"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</row>
    <row r="57" spans="3:14" ht="14.25"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</row>
    <row r="58" spans="3:14" ht="14.25"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</row>
    <row r="59" spans="3:14" ht="14.25">
      <c r="C59" s="157"/>
      <c r="D59" s="157"/>
      <c r="E59" s="158"/>
      <c r="F59" s="199"/>
      <c r="G59" s="183"/>
      <c r="H59" s="183"/>
      <c r="I59" s="183"/>
      <c r="J59" s="183"/>
      <c r="K59" s="183"/>
      <c r="L59" s="183"/>
      <c r="M59" s="183"/>
      <c r="N59" s="183"/>
    </row>
    <row r="60" spans="3:14" ht="14.25">
      <c r="C60" s="157"/>
      <c r="D60" s="157"/>
      <c r="E60" s="158"/>
      <c r="F60" s="199"/>
      <c r="G60" s="183"/>
      <c r="H60" s="183"/>
      <c r="I60" s="183"/>
      <c r="J60" s="183"/>
      <c r="K60" s="183"/>
      <c r="L60" s="183"/>
      <c r="M60" s="183"/>
      <c r="N60" s="183"/>
    </row>
  </sheetData>
  <printOptions/>
  <pageMargins left="0.1968503937007874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6"/>
  <sheetViews>
    <sheetView zoomScale="95" zoomScaleNormal="95" zoomScaleSheetLayoutView="75" workbookViewId="0" topLeftCell="A602">
      <selection activeCell="D629" sqref="D629"/>
    </sheetView>
  </sheetViews>
  <sheetFormatPr defaultColWidth="9.00390625" defaultRowHeight="12.75" outlineLevelRow="2"/>
  <cols>
    <col min="1" max="1" width="2.75390625" style="440" customWidth="1"/>
    <col min="2" max="2" width="10.625" style="8" customWidth="1"/>
    <col min="3" max="3" width="10.125" style="69" customWidth="1"/>
    <col min="4" max="4" width="60.375" style="70" customWidth="1"/>
    <col min="5" max="5" width="21.875" style="71" customWidth="1"/>
    <col min="6" max="6" width="20.375" style="71" customWidth="1"/>
    <col min="7" max="16384" width="9.125" style="8" customWidth="1"/>
  </cols>
  <sheetData>
    <row r="1" spans="1:6" s="1" customFormat="1" ht="15">
      <c r="A1" s="439"/>
      <c r="C1" s="2"/>
      <c r="D1" s="3"/>
      <c r="E1" s="4"/>
      <c r="F1" s="4"/>
    </row>
    <row r="2" spans="1:6" s="207" customFormat="1" ht="20.25">
      <c r="A2" s="440"/>
      <c r="B2" s="204" t="s">
        <v>244</v>
      </c>
      <c r="C2" s="205"/>
      <c r="D2" s="205"/>
      <c r="E2" s="206"/>
      <c r="F2" s="206"/>
    </row>
    <row r="3" spans="1:6" s="207" customFormat="1" ht="20.25">
      <c r="A3" s="440"/>
      <c r="B3" s="204"/>
      <c r="C3" s="205"/>
      <c r="D3" s="205"/>
      <c r="E3" s="206"/>
      <c r="F3" s="554" t="s">
        <v>4</v>
      </c>
    </row>
    <row r="4" spans="2:6" ht="15.75" thickBot="1">
      <c r="B4" s="1"/>
      <c r="C4" s="2"/>
      <c r="D4" s="3"/>
      <c r="E4" s="4"/>
      <c r="F4" s="83" t="s">
        <v>471</v>
      </c>
    </row>
    <row r="5" spans="1:6" s="13" customFormat="1" ht="32.25" thickBot="1">
      <c r="A5" s="440"/>
      <c r="B5" s="9" t="s">
        <v>823</v>
      </c>
      <c r="C5" s="10"/>
      <c r="D5" s="11"/>
      <c r="E5" s="12" t="s">
        <v>152</v>
      </c>
      <c r="F5" s="12" t="s">
        <v>226</v>
      </c>
    </row>
    <row r="6" spans="1:6" s="13" customFormat="1" ht="15.75">
      <c r="A6" s="440"/>
      <c r="B6" s="335" t="s">
        <v>825</v>
      </c>
      <c r="C6" s="16"/>
      <c r="D6" s="17"/>
      <c r="E6" s="18">
        <f>E7+E8+E9+E50</f>
        <v>92186</v>
      </c>
      <c r="F6" s="18">
        <f>F7+F8+F9+F50</f>
        <v>119728</v>
      </c>
    </row>
    <row r="7" spans="2:6" ht="15.75">
      <c r="B7" s="336"/>
      <c r="C7" s="19">
        <v>610</v>
      </c>
      <c r="D7" s="20" t="s">
        <v>826</v>
      </c>
      <c r="E7" s="21">
        <f>38118+316</f>
        <v>38434</v>
      </c>
      <c r="F7" s="21">
        <v>13938</v>
      </c>
    </row>
    <row r="8" spans="2:6" ht="15.75">
      <c r="B8" s="337"/>
      <c r="C8" s="22">
        <v>620</v>
      </c>
      <c r="D8" s="20" t="s">
        <v>827</v>
      </c>
      <c r="E8" s="21">
        <f>13322+170</f>
        <v>13492</v>
      </c>
      <c r="F8" s="21">
        <v>4795</v>
      </c>
    </row>
    <row r="9" spans="1:6" s="13" customFormat="1" ht="15.75">
      <c r="A9" s="440"/>
      <c r="B9" s="338"/>
      <c r="C9" s="19">
        <v>630</v>
      </c>
      <c r="D9" s="23" t="s">
        <v>828</v>
      </c>
      <c r="E9" s="21">
        <f>E10+E11+E12+E24+E26+E27+E28</f>
        <v>39160</v>
      </c>
      <c r="F9" s="21">
        <f>F10+F11+F12+F24+F26+F27+F28</f>
        <v>100449</v>
      </c>
    </row>
    <row r="10" spans="1:6" s="13" customFormat="1" ht="15.75">
      <c r="A10" s="440"/>
      <c r="B10" s="338" t="s">
        <v>829</v>
      </c>
      <c r="C10" s="19">
        <v>631</v>
      </c>
      <c r="D10" s="23" t="s">
        <v>830</v>
      </c>
      <c r="E10" s="21">
        <v>860</v>
      </c>
      <c r="F10" s="21">
        <v>135</v>
      </c>
    </row>
    <row r="11" spans="1:6" s="13" customFormat="1" ht="15.75">
      <c r="A11" s="440"/>
      <c r="B11" s="338"/>
      <c r="C11" s="19">
        <v>632</v>
      </c>
      <c r="D11" s="20" t="s">
        <v>831</v>
      </c>
      <c r="E11" s="21">
        <f>6000+1000</f>
        <v>7000</v>
      </c>
      <c r="F11" s="21">
        <v>2840</v>
      </c>
    </row>
    <row r="12" spans="1:6" s="13" customFormat="1" ht="15.75">
      <c r="A12" s="440"/>
      <c r="B12" s="338"/>
      <c r="C12" s="19">
        <v>633</v>
      </c>
      <c r="D12" s="23" t="s">
        <v>832</v>
      </c>
      <c r="E12" s="21">
        <f>SUM(E13:E23)</f>
        <v>5815</v>
      </c>
      <c r="F12" s="21">
        <f>SUM(F13:F23)</f>
        <v>1598</v>
      </c>
    </row>
    <row r="13" spans="2:6" ht="15" outlineLevel="1">
      <c r="B13" s="337"/>
      <c r="C13" s="24">
        <v>633001</v>
      </c>
      <c r="D13" s="25" t="s">
        <v>833</v>
      </c>
      <c r="E13" s="26">
        <v>400</v>
      </c>
      <c r="F13" s="26">
        <v>25</v>
      </c>
    </row>
    <row r="14" spans="2:6" ht="15" outlineLevel="1">
      <c r="B14" s="337"/>
      <c r="C14" s="27" t="s">
        <v>834</v>
      </c>
      <c r="D14" s="25" t="s">
        <v>835</v>
      </c>
      <c r="E14" s="26">
        <v>900</v>
      </c>
      <c r="F14" s="26">
        <v>385</v>
      </c>
    </row>
    <row r="15" spans="2:6" ht="15" outlineLevel="1">
      <c r="B15" s="337"/>
      <c r="C15" s="24">
        <v>633003</v>
      </c>
      <c r="D15" s="25" t="s">
        <v>836</v>
      </c>
      <c r="E15" s="26">
        <v>80</v>
      </c>
      <c r="F15" s="26">
        <v>22</v>
      </c>
    </row>
    <row r="16" spans="2:6" ht="15" outlineLevel="1">
      <c r="B16" s="337"/>
      <c r="C16" s="24">
        <v>633004</v>
      </c>
      <c r="D16" s="25" t="s">
        <v>837</v>
      </c>
      <c r="E16" s="26">
        <f>200+10</f>
        <v>210</v>
      </c>
      <c r="F16" s="26">
        <f>52-2</f>
        <v>50</v>
      </c>
    </row>
    <row r="17" spans="2:6" ht="15" outlineLevel="1">
      <c r="B17" s="337"/>
      <c r="C17" s="24">
        <v>633005</v>
      </c>
      <c r="D17" s="25" t="s">
        <v>838</v>
      </c>
      <c r="E17" s="26">
        <v>40</v>
      </c>
      <c r="F17" s="26">
        <v>0</v>
      </c>
    </row>
    <row r="18" spans="2:6" ht="15" outlineLevel="1">
      <c r="B18" s="337"/>
      <c r="C18" s="24">
        <v>633006</v>
      </c>
      <c r="D18" s="25" t="s">
        <v>839</v>
      </c>
      <c r="E18" s="26">
        <f>3200+5-800</f>
        <v>2405</v>
      </c>
      <c r="F18" s="26">
        <v>695</v>
      </c>
    </row>
    <row r="19" spans="2:6" ht="15" customHeight="1" outlineLevel="1">
      <c r="B19" s="337"/>
      <c r="C19" s="24">
        <v>633009</v>
      </c>
      <c r="D19" s="25" t="s">
        <v>840</v>
      </c>
      <c r="E19" s="26">
        <v>240</v>
      </c>
      <c r="F19" s="26">
        <v>71</v>
      </c>
    </row>
    <row r="20" spans="2:6" ht="15" outlineLevel="1">
      <c r="B20" s="337"/>
      <c r="C20" s="24">
        <v>633010</v>
      </c>
      <c r="D20" s="25" t="s">
        <v>841</v>
      </c>
      <c r="E20" s="26">
        <v>30</v>
      </c>
      <c r="F20" s="26">
        <v>12</v>
      </c>
    </row>
    <row r="21" spans="2:6" ht="15" outlineLevel="1">
      <c r="B21" s="337"/>
      <c r="C21" s="24">
        <v>633013</v>
      </c>
      <c r="D21" s="25" t="s">
        <v>842</v>
      </c>
      <c r="E21" s="26">
        <v>0</v>
      </c>
      <c r="F21" s="26">
        <v>48</v>
      </c>
    </row>
    <row r="22" spans="2:6" ht="15" outlineLevel="1">
      <c r="B22" s="337"/>
      <c r="C22" s="24">
        <v>633015</v>
      </c>
      <c r="D22" s="25" t="s">
        <v>843</v>
      </c>
      <c r="E22" s="26">
        <v>10</v>
      </c>
      <c r="F22" s="26">
        <v>3</v>
      </c>
    </row>
    <row r="23" spans="2:6" ht="15" outlineLevel="1">
      <c r="B23" s="337"/>
      <c r="C23" s="24">
        <v>633016</v>
      </c>
      <c r="D23" s="25" t="s">
        <v>844</v>
      </c>
      <c r="E23" s="26">
        <v>1500</v>
      </c>
      <c r="F23" s="26">
        <v>287</v>
      </c>
    </row>
    <row r="24" spans="1:6" s="13" customFormat="1" ht="15.75">
      <c r="A24" s="440"/>
      <c r="B24" s="338"/>
      <c r="C24" s="19">
        <v>634</v>
      </c>
      <c r="D24" s="23" t="s">
        <v>845</v>
      </c>
      <c r="E24" s="21">
        <f>2200+800-100</f>
        <v>2900</v>
      </c>
      <c r="F24" s="21">
        <v>1126</v>
      </c>
    </row>
    <row r="25" spans="2:6" ht="15">
      <c r="B25" s="337" t="s">
        <v>846</v>
      </c>
      <c r="C25" s="24">
        <v>634003</v>
      </c>
      <c r="D25" s="25" t="s">
        <v>847</v>
      </c>
      <c r="E25" s="26">
        <f>600+800</f>
        <v>1400</v>
      </c>
      <c r="F25" s="26">
        <v>506</v>
      </c>
    </row>
    <row r="26" spans="1:6" s="13" customFormat="1" ht="15.75">
      <c r="A26" s="440"/>
      <c r="B26" s="338"/>
      <c r="C26" s="19">
        <v>635</v>
      </c>
      <c r="D26" s="23" t="s">
        <v>848</v>
      </c>
      <c r="E26" s="21">
        <f>1600+680</f>
        <v>2280</v>
      </c>
      <c r="F26" s="21">
        <f>308-11</f>
        <v>297</v>
      </c>
    </row>
    <row r="27" spans="1:6" s="13" customFormat="1" ht="15.75">
      <c r="A27" s="440"/>
      <c r="B27" s="338"/>
      <c r="C27" s="22">
        <v>636</v>
      </c>
      <c r="D27" s="20" t="s">
        <v>849</v>
      </c>
      <c r="E27" s="21">
        <f>100+15</f>
        <v>115</v>
      </c>
      <c r="F27" s="21">
        <v>6</v>
      </c>
    </row>
    <row r="28" spans="1:6" s="13" customFormat="1" ht="15.75">
      <c r="A28" s="440"/>
      <c r="B28" s="338"/>
      <c r="C28" s="19">
        <v>637</v>
      </c>
      <c r="D28" s="23" t="s">
        <v>850</v>
      </c>
      <c r="E28" s="21">
        <f>SUM(E29:E47)</f>
        <v>20190</v>
      </c>
      <c r="F28" s="21">
        <f>SUM(F29:F49)</f>
        <v>94447</v>
      </c>
    </row>
    <row r="29" spans="2:6" ht="15" outlineLevel="2">
      <c r="B29" s="337"/>
      <c r="C29" s="27" t="s">
        <v>851</v>
      </c>
      <c r="D29" s="25" t="s">
        <v>263</v>
      </c>
      <c r="E29" s="26">
        <v>450</v>
      </c>
      <c r="F29" s="26">
        <v>117</v>
      </c>
    </row>
    <row r="30" spans="2:6" ht="15" outlineLevel="2">
      <c r="B30" s="337"/>
      <c r="C30" s="24">
        <v>637002</v>
      </c>
      <c r="D30" s="25" t="s">
        <v>853</v>
      </c>
      <c r="E30" s="26">
        <v>950</v>
      </c>
      <c r="F30" s="26">
        <v>126</v>
      </c>
    </row>
    <row r="31" spans="2:6" ht="15" outlineLevel="2">
      <c r="B31" s="337"/>
      <c r="C31" s="24">
        <v>637003</v>
      </c>
      <c r="D31" s="25" t="s">
        <v>854</v>
      </c>
      <c r="E31" s="26">
        <v>1700</v>
      </c>
      <c r="F31" s="26">
        <v>97</v>
      </c>
    </row>
    <row r="32" spans="2:6" ht="15" outlineLevel="2">
      <c r="B32" s="337"/>
      <c r="C32" s="24">
        <v>637004</v>
      </c>
      <c r="D32" s="25" t="s">
        <v>855</v>
      </c>
      <c r="E32" s="26">
        <f>2000+50-100</f>
        <v>1950</v>
      </c>
      <c r="F32" s="26">
        <v>2562</v>
      </c>
    </row>
    <row r="33" spans="2:6" ht="15" outlineLevel="2">
      <c r="B33" s="337"/>
      <c r="C33" s="24">
        <v>637005</v>
      </c>
      <c r="D33" s="25" t="s">
        <v>856</v>
      </c>
      <c r="E33" s="26">
        <f>600+800+3600</f>
        <v>5000</v>
      </c>
      <c r="F33" s="26">
        <v>937</v>
      </c>
    </row>
    <row r="34" spans="2:6" ht="15" outlineLevel="2">
      <c r="B34" s="337"/>
      <c r="C34" s="24">
        <v>637006</v>
      </c>
      <c r="D34" s="25" t="s">
        <v>857</v>
      </c>
      <c r="E34" s="26">
        <v>20</v>
      </c>
      <c r="F34" s="26">
        <v>1</v>
      </c>
    </row>
    <row r="35" spans="2:6" ht="15" outlineLevel="2">
      <c r="B35" s="337"/>
      <c r="C35" s="24">
        <v>637007</v>
      </c>
      <c r="D35" s="25" t="s">
        <v>830</v>
      </c>
      <c r="E35" s="26">
        <v>0</v>
      </c>
      <c r="F35" s="26">
        <v>23</v>
      </c>
    </row>
    <row r="36" spans="2:6" ht="15" outlineLevel="2">
      <c r="B36" s="337"/>
      <c r="C36" s="24">
        <v>637009</v>
      </c>
      <c r="D36" s="25" t="s">
        <v>858</v>
      </c>
      <c r="E36" s="26">
        <v>20</v>
      </c>
      <c r="F36" s="26">
        <v>4</v>
      </c>
    </row>
    <row r="37" spans="2:6" ht="15" outlineLevel="2">
      <c r="B37" s="337"/>
      <c r="C37" s="24">
        <v>637011</v>
      </c>
      <c r="D37" s="25" t="s">
        <v>859</v>
      </c>
      <c r="E37" s="26">
        <f>50+200</f>
        <v>250</v>
      </c>
      <c r="F37" s="26">
        <v>113</v>
      </c>
    </row>
    <row r="38" spans="2:6" ht="15" outlineLevel="2">
      <c r="B38" s="337"/>
      <c r="C38" s="24">
        <v>637012</v>
      </c>
      <c r="D38" s="25" t="s">
        <v>860</v>
      </c>
      <c r="E38" s="26">
        <f>400+700+1000</f>
        <v>2100</v>
      </c>
      <c r="F38" s="26">
        <v>2678</v>
      </c>
    </row>
    <row r="39" spans="2:6" ht="15" outlineLevel="2">
      <c r="B39" s="337"/>
      <c r="C39" s="24">
        <v>637014</v>
      </c>
      <c r="D39" s="25" t="s">
        <v>861</v>
      </c>
      <c r="E39" s="26">
        <v>1800</v>
      </c>
      <c r="F39" s="26">
        <f>636-5-21</f>
        <v>610</v>
      </c>
    </row>
    <row r="40" spans="2:6" ht="15" outlineLevel="2">
      <c r="B40" s="337"/>
      <c r="C40" s="24">
        <v>637015</v>
      </c>
      <c r="D40" s="25" t="s">
        <v>862</v>
      </c>
      <c r="E40" s="26">
        <v>1900</v>
      </c>
      <c r="F40" s="26">
        <v>283</v>
      </c>
    </row>
    <row r="41" spans="2:6" ht="15" outlineLevel="2">
      <c r="B41" s="337"/>
      <c r="C41" s="24">
        <v>637016</v>
      </c>
      <c r="D41" s="25" t="s">
        <v>863</v>
      </c>
      <c r="E41" s="26">
        <v>580</v>
      </c>
      <c r="F41" s="26">
        <f>215-1-7</f>
        <v>207</v>
      </c>
    </row>
    <row r="42" spans="2:6" ht="15" outlineLevel="2">
      <c r="B42" s="337"/>
      <c r="C42" s="24">
        <v>637018</v>
      </c>
      <c r="D42" s="28" t="s">
        <v>423</v>
      </c>
      <c r="E42" s="26">
        <v>0</v>
      </c>
      <c r="F42" s="26">
        <v>80620</v>
      </c>
    </row>
    <row r="43" spans="2:6" ht="15" outlineLevel="2">
      <c r="B43" s="337"/>
      <c r="C43" s="24">
        <v>637021</v>
      </c>
      <c r="D43" s="25" t="s">
        <v>308</v>
      </c>
      <c r="E43" s="26">
        <v>0</v>
      </c>
      <c r="F43" s="26">
        <v>587</v>
      </c>
    </row>
    <row r="44" spans="2:6" ht="15" outlineLevel="2">
      <c r="B44" s="337"/>
      <c r="C44" s="24">
        <v>637023</v>
      </c>
      <c r="D44" s="25" t="s">
        <v>864</v>
      </c>
      <c r="E44" s="26">
        <f>30+40</f>
        <v>70</v>
      </c>
      <c r="F44" s="26">
        <v>84</v>
      </c>
    </row>
    <row r="45" spans="2:6" ht="15" outlineLevel="2">
      <c r="B45" s="337"/>
      <c r="C45" s="24">
        <v>637024</v>
      </c>
      <c r="D45" s="25" t="s">
        <v>309</v>
      </c>
      <c r="E45" s="26">
        <v>0</v>
      </c>
      <c r="F45" s="26">
        <v>55</v>
      </c>
    </row>
    <row r="46" spans="2:6" ht="15" outlineLevel="2">
      <c r="B46" s="337"/>
      <c r="C46" s="24">
        <v>637026</v>
      </c>
      <c r="D46" s="25" t="s">
        <v>865</v>
      </c>
      <c r="E46" s="26">
        <v>2600</v>
      </c>
      <c r="F46" s="26">
        <v>761</v>
      </c>
    </row>
    <row r="47" spans="2:6" ht="15" outlineLevel="2">
      <c r="B47" s="337"/>
      <c r="C47" s="24">
        <v>637027</v>
      </c>
      <c r="D47" s="25" t="s">
        <v>866</v>
      </c>
      <c r="E47" s="26">
        <v>800</v>
      </c>
      <c r="F47" s="26">
        <v>701</v>
      </c>
    </row>
    <row r="48" spans="2:6" ht="15" outlineLevel="2">
      <c r="B48" s="337"/>
      <c r="C48" s="24">
        <v>637030</v>
      </c>
      <c r="D48" s="25" t="s">
        <v>264</v>
      </c>
      <c r="E48" s="26">
        <v>0</v>
      </c>
      <c r="F48" s="26">
        <v>178</v>
      </c>
    </row>
    <row r="49" spans="2:6" ht="15" outlineLevel="2">
      <c r="B49" s="337"/>
      <c r="C49" s="24">
        <v>637032</v>
      </c>
      <c r="D49" s="25" t="s">
        <v>310</v>
      </c>
      <c r="E49" s="26">
        <v>0</v>
      </c>
      <c r="F49" s="26">
        <v>3703</v>
      </c>
    </row>
    <row r="50" spans="1:6" s="13" customFormat="1" ht="15.75">
      <c r="A50" s="440"/>
      <c r="B50" s="338"/>
      <c r="C50" s="22">
        <v>640</v>
      </c>
      <c r="D50" s="23" t="s">
        <v>867</v>
      </c>
      <c r="E50" s="21">
        <f>SUM(E51:E55)</f>
        <v>1100</v>
      </c>
      <c r="F50" s="21">
        <f>SUM(F51:F55)</f>
        <v>546</v>
      </c>
    </row>
    <row r="51" spans="2:6" ht="15">
      <c r="B51" s="337"/>
      <c r="C51" s="24">
        <v>642001</v>
      </c>
      <c r="D51" s="28" t="s">
        <v>868</v>
      </c>
      <c r="E51" s="26">
        <v>10</v>
      </c>
      <c r="F51" s="26">
        <v>0</v>
      </c>
    </row>
    <row r="52" spans="2:6" ht="15">
      <c r="B52" s="337"/>
      <c r="C52" s="24">
        <v>642006</v>
      </c>
      <c r="D52" s="28" t="s">
        <v>869</v>
      </c>
      <c r="E52" s="26">
        <v>360</v>
      </c>
      <c r="F52" s="26">
        <v>367</v>
      </c>
    </row>
    <row r="53" spans="2:6" ht="15">
      <c r="B53" s="337"/>
      <c r="C53" s="24">
        <v>642012</v>
      </c>
      <c r="D53" s="28" t="s">
        <v>870</v>
      </c>
      <c r="E53" s="26">
        <v>250</v>
      </c>
      <c r="F53" s="26">
        <v>116</v>
      </c>
    </row>
    <row r="54" spans="2:6" ht="15">
      <c r="B54" s="337"/>
      <c r="C54" s="24">
        <v>642013</v>
      </c>
      <c r="D54" s="28" t="s">
        <v>871</v>
      </c>
      <c r="E54" s="26">
        <v>280</v>
      </c>
      <c r="F54" s="26">
        <v>0</v>
      </c>
    </row>
    <row r="55" spans="2:6" ht="15">
      <c r="B55" s="337"/>
      <c r="C55" s="24">
        <v>642015</v>
      </c>
      <c r="D55" s="28" t="s">
        <v>872</v>
      </c>
      <c r="E55" s="26">
        <v>200</v>
      </c>
      <c r="F55" s="26">
        <v>63</v>
      </c>
    </row>
    <row r="56" spans="2:6" ht="15.75">
      <c r="B56" s="335" t="s">
        <v>873</v>
      </c>
      <c r="C56" s="16"/>
      <c r="D56" s="17"/>
      <c r="E56" s="18">
        <f>E57+E58+E59</f>
        <v>906</v>
      </c>
      <c r="F56" s="18">
        <f>F57+F58+F60+F61+F62+F68+F69+F70</f>
        <v>141</v>
      </c>
    </row>
    <row r="57" spans="2:6" ht="15.75">
      <c r="B57" s="336"/>
      <c r="C57" s="19">
        <v>610</v>
      </c>
      <c r="D57" s="20" t="s">
        <v>826</v>
      </c>
      <c r="E57" s="21">
        <v>432</v>
      </c>
      <c r="F57" s="21">
        <v>90</v>
      </c>
    </row>
    <row r="58" spans="2:6" ht="15.75">
      <c r="B58" s="337"/>
      <c r="C58" s="22">
        <v>620</v>
      </c>
      <c r="D58" s="20" t="s">
        <v>827</v>
      </c>
      <c r="E58" s="21">
        <v>151</v>
      </c>
      <c r="F58" s="21">
        <v>31</v>
      </c>
    </row>
    <row r="59" spans="2:6" ht="15.75">
      <c r="B59" s="338"/>
      <c r="C59" s="19">
        <v>630</v>
      </c>
      <c r="D59" s="23" t="s">
        <v>828</v>
      </c>
      <c r="E59" s="21">
        <f>E60+E61+E62+E68+E69+E70</f>
        <v>323</v>
      </c>
      <c r="F59" s="21">
        <f>F60+F61+F62+F68+F69+F70</f>
        <v>20</v>
      </c>
    </row>
    <row r="60" spans="2:6" ht="15.75">
      <c r="B60" s="338" t="s">
        <v>829</v>
      </c>
      <c r="C60" s="19">
        <v>631</v>
      </c>
      <c r="D60" s="23" t="s">
        <v>830</v>
      </c>
      <c r="E60" s="21">
        <v>10</v>
      </c>
      <c r="F60" s="21">
        <v>0</v>
      </c>
    </row>
    <row r="61" spans="2:6" ht="15.75">
      <c r="B61" s="338"/>
      <c r="C61" s="19">
        <v>632</v>
      </c>
      <c r="D61" s="20" t="s">
        <v>831</v>
      </c>
      <c r="E61" s="21">
        <v>60</v>
      </c>
      <c r="F61" s="21">
        <v>3</v>
      </c>
    </row>
    <row r="62" spans="2:6" ht="15.75">
      <c r="B62" s="338"/>
      <c r="C62" s="19">
        <v>633</v>
      </c>
      <c r="D62" s="23" t="s">
        <v>832</v>
      </c>
      <c r="E62" s="21">
        <f>SUM(E63:E67)</f>
        <v>150</v>
      </c>
      <c r="F62" s="21">
        <f>SUM(F63:F67)</f>
        <v>6</v>
      </c>
    </row>
    <row r="63" spans="2:6" ht="15.75">
      <c r="B63" s="338"/>
      <c r="C63" s="24">
        <v>633001</v>
      </c>
      <c r="D63" s="25" t="s">
        <v>833</v>
      </c>
      <c r="E63" s="26">
        <v>65</v>
      </c>
      <c r="F63" s="26">
        <v>0</v>
      </c>
    </row>
    <row r="64" spans="2:6" ht="15.75">
      <c r="B64" s="338"/>
      <c r="C64" s="27" t="s">
        <v>834</v>
      </c>
      <c r="D64" s="25" t="s">
        <v>835</v>
      </c>
      <c r="E64" s="26">
        <v>30</v>
      </c>
      <c r="F64" s="26">
        <v>0</v>
      </c>
    </row>
    <row r="65" spans="2:6" ht="15.75">
      <c r="B65" s="338"/>
      <c r="C65" s="24">
        <v>633004</v>
      </c>
      <c r="D65" s="25" t="s">
        <v>837</v>
      </c>
      <c r="E65" s="26">
        <v>20</v>
      </c>
      <c r="F65" s="26">
        <v>0</v>
      </c>
    </row>
    <row r="66" spans="2:6" ht="15">
      <c r="B66" s="337"/>
      <c r="C66" s="24">
        <v>633006</v>
      </c>
      <c r="D66" s="25" t="s">
        <v>839</v>
      </c>
      <c r="E66" s="26">
        <v>30</v>
      </c>
      <c r="F66" s="26">
        <v>6</v>
      </c>
    </row>
    <row r="67" spans="2:6" ht="15">
      <c r="B67" s="337"/>
      <c r="C67" s="24">
        <v>633009</v>
      </c>
      <c r="D67" s="25" t="s">
        <v>840</v>
      </c>
      <c r="E67" s="26">
        <v>5</v>
      </c>
      <c r="F67" s="26">
        <v>0</v>
      </c>
    </row>
    <row r="68" spans="2:6" ht="15.75">
      <c r="B68" s="338"/>
      <c r="C68" s="19">
        <v>634</v>
      </c>
      <c r="D68" s="23" t="s">
        <v>845</v>
      </c>
      <c r="E68" s="21">
        <v>0</v>
      </c>
      <c r="F68" s="21">
        <v>0</v>
      </c>
    </row>
    <row r="69" spans="2:6" ht="15.75">
      <c r="B69" s="338"/>
      <c r="C69" s="19">
        <v>635</v>
      </c>
      <c r="D69" s="23" t="s">
        <v>848</v>
      </c>
      <c r="E69" s="21">
        <v>40</v>
      </c>
      <c r="F69" s="21">
        <v>0</v>
      </c>
    </row>
    <row r="70" spans="2:6" ht="15.75">
      <c r="B70" s="338"/>
      <c r="C70" s="19">
        <v>637</v>
      </c>
      <c r="D70" s="23" t="s">
        <v>850</v>
      </c>
      <c r="E70" s="21">
        <f>SUM(E71:E75)</f>
        <v>63</v>
      </c>
      <c r="F70" s="21">
        <f>SUM(F71:F76)</f>
        <v>11</v>
      </c>
    </row>
    <row r="71" spans="2:6" ht="15">
      <c r="B71" s="337"/>
      <c r="C71" s="27" t="s">
        <v>851</v>
      </c>
      <c r="D71" s="25" t="s">
        <v>852</v>
      </c>
      <c r="E71" s="26">
        <v>11</v>
      </c>
      <c r="F71" s="26">
        <v>0</v>
      </c>
    </row>
    <row r="72" spans="2:6" ht="15">
      <c r="B72" s="337"/>
      <c r="C72" s="24">
        <v>637004</v>
      </c>
      <c r="D72" s="25" t="s">
        <v>855</v>
      </c>
      <c r="E72" s="26">
        <v>20</v>
      </c>
      <c r="F72" s="26">
        <v>0</v>
      </c>
    </row>
    <row r="73" spans="2:6" ht="15">
      <c r="B73" s="337"/>
      <c r="C73" s="24">
        <v>637007</v>
      </c>
      <c r="D73" s="25" t="s">
        <v>830</v>
      </c>
      <c r="E73" s="26">
        <v>5</v>
      </c>
      <c r="F73" s="26"/>
    </row>
    <row r="74" spans="2:6" ht="15">
      <c r="B74" s="337"/>
      <c r="C74" s="24">
        <v>637014</v>
      </c>
      <c r="D74" s="25" t="s">
        <v>861</v>
      </c>
      <c r="E74" s="26">
        <v>20</v>
      </c>
      <c r="F74" s="26">
        <v>5</v>
      </c>
    </row>
    <row r="75" spans="2:6" ht="15">
      <c r="B75" s="337"/>
      <c r="C75" s="24">
        <v>637016</v>
      </c>
      <c r="D75" s="25" t="s">
        <v>863</v>
      </c>
      <c r="E75" s="26">
        <v>7</v>
      </c>
      <c r="F75" s="26">
        <v>1</v>
      </c>
    </row>
    <row r="76" spans="2:6" ht="15">
      <c r="B76" s="337"/>
      <c r="C76" s="24">
        <v>637018</v>
      </c>
      <c r="D76" s="28" t="s">
        <v>307</v>
      </c>
      <c r="E76" s="26">
        <v>0</v>
      </c>
      <c r="F76" s="26">
        <v>5</v>
      </c>
    </row>
    <row r="77" spans="2:6" ht="15">
      <c r="B77" s="337"/>
      <c r="C77" s="24"/>
      <c r="D77" s="28"/>
      <c r="E77" s="26"/>
      <c r="F77" s="26"/>
    </row>
    <row r="78" spans="2:6" ht="15">
      <c r="B78" s="337"/>
      <c r="C78" s="24"/>
      <c r="D78" s="28"/>
      <c r="E78" s="26"/>
      <c r="F78" s="26"/>
    </row>
    <row r="79" spans="2:6" ht="15.75">
      <c r="B79" s="335" t="s">
        <v>874</v>
      </c>
      <c r="C79" s="16"/>
      <c r="D79" s="17"/>
      <c r="E79" s="18">
        <v>117</v>
      </c>
      <c r="F79" s="18">
        <v>0</v>
      </c>
    </row>
    <row r="80" spans="2:6" ht="15.75">
      <c r="B80" s="338"/>
      <c r="C80" s="19">
        <v>633</v>
      </c>
      <c r="D80" s="23" t="s">
        <v>832</v>
      </c>
      <c r="E80" s="21">
        <f>SUM(E81:E81)</f>
        <v>117</v>
      </c>
      <c r="F80" s="21">
        <v>0</v>
      </c>
    </row>
    <row r="81" spans="2:6" ht="15">
      <c r="B81" s="337"/>
      <c r="C81" s="24">
        <v>633001</v>
      </c>
      <c r="D81" s="25" t="s">
        <v>833</v>
      </c>
      <c r="E81" s="26">
        <v>117</v>
      </c>
      <c r="F81" s="26">
        <v>0</v>
      </c>
    </row>
    <row r="82" spans="2:6" ht="15">
      <c r="B82" s="337"/>
      <c r="C82" s="24"/>
      <c r="D82" s="28"/>
      <c r="E82" s="26"/>
      <c r="F82" s="26"/>
    </row>
    <row r="83" spans="2:6" ht="15.75">
      <c r="B83" s="335" t="s">
        <v>875</v>
      </c>
      <c r="C83" s="16"/>
      <c r="D83" s="17"/>
      <c r="E83" s="18">
        <f>E84+E85+E86</f>
        <v>2840</v>
      </c>
      <c r="F83" s="18">
        <f>F84+F85+F86</f>
        <v>671</v>
      </c>
    </row>
    <row r="84" spans="2:6" ht="15.75">
      <c r="B84" s="336"/>
      <c r="C84" s="19">
        <v>610</v>
      </c>
      <c r="D84" s="20" t="s">
        <v>826</v>
      </c>
      <c r="E84" s="21">
        <v>1700</v>
      </c>
      <c r="F84" s="21">
        <v>440</v>
      </c>
    </row>
    <row r="85" spans="2:6" ht="15.75">
      <c r="B85" s="337"/>
      <c r="C85" s="22">
        <v>620</v>
      </c>
      <c r="D85" s="20" t="s">
        <v>827</v>
      </c>
      <c r="E85" s="21">
        <v>595</v>
      </c>
      <c r="F85" s="21">
        <v>154</v>
      </c>
    </row>
    <row r="86" spans="2:6" ht="15.75">
      <c r="B86" s="338"/>
      <c r="C86" s="19">
        <v>630</v>
      </c>
      <c r="D86" s="23" t="s">
        <v>828</v>
      </c>
      <c r="E86" s="21">
        <f>E87+E88+E89+E93+E94+E95</f>
        <v>545</v>
      </c>
      <c r="F86" s="21">
        <f>F87+F88+F89+F93+F94+F95</f>
        <v>77</v>
      </c>
    </row>
    <row r="87" spans="2:6" ht="15.75">
      <c r="B87" s="338" t="s">
        <v>829</v>
      </c>
      <c r="C87" s="19">
        <v>631</v>
      </c>
      <c r="D87" s="23" t="s">
        <v>830</v>
      </c>
      <c r="E87" s="21">
        <v>10</v>
      </c>
      <c r="F87" s="21">
        <v>0</v>
      </c>
    </row>
    <row r="88" spans="2:6" ht="15.75">
      <c r="B88" s="338"/>
      <c r="C88" s="19">
        <v>632</v>
      </c>
      <c r="D88" s="20" t="s">
        <v>831</v>
      </c>
      <c r="E88" s="21">
        <v>355</v>
      </c>
      <c r="F88" s="21">
        <v>7</v>
      </c>
    </row>
    <row r="89" spans="2:6" ht="15.75">
      <c r="B89" s="338"/>
      <c r="C89" s="19">
        <v>633</v>
      </c>
      <c r="D89" s="23" t="s">
        <v>832</v>
      </c>
      <c r="E89" s="21">
        <v>65</v>
      </c>
      <c r="F89" s="21">
        <f>SUM(F90:F92)</f>
        <v>32</v>
      </c>
    </row>
    <row r="90" spans="2:6" ht="15">
      <c r="B90" s="337"/>
      <c r="C90" s="24">
        <v>633004</v>
      </c>
      <c r="D90" s="25" t="s">
        <v>837</v>
      </c>
      <c r="E90" s="26">
        <v>0</v>
      </c>
      <c r="F90" s="26">
        <v>2</v>
      </c>
    </row>
    <row r="91" spans="2:6" ht="15">
      <c r="B91" s="337"/>
      <c r="C91" s="24">
        <v>633006</v>
      </c>
      <c r="D91" s="25" t="s">
        <v>839</v>
      </c>
      <c r="E91" s="26">
        <v>50</v>
      </c>
      <c r="F91" s="26">
        <v>21</v>
      </c>
    </row>
    <row r="92" spans="2:6" ht="15">
      <c r="B92" s="337"/>
      <c r="C92" s="24">
        <v>633009</v>
      </c>
      <c r="D92" s="25" t="s">
        <v>840</v>
      </c>
      <c r="E92" s="26">
        <v>15</v>
      </c>
      <c r="F92" s="26">
        <v>9</v>
      </c>
    </row>
    <row r="93" spans="2:6" ht="15.75">
      <c r="B93" s="338"/>
      <c r="C93" s="19">
        <v>634</v>
      </c>
      <c r="D93" s="23" t="s">
        <v>845</v>
      </c>
      <c r="E93" s="21">
        <v>0</v>
      </c>
      <c r="F93" s="21">
        <v>0</v>
      </c>
    </row>
    <row r="94" spans="2:6" ht="15.75">
      <c r="B94" s="338"/>
      <c r="C94" s="19">
        <v>635</v>
      </c>
      <c r="D94" s="23" t="s">
        <v>848</v>
      </c>
      <c r="E94" s="21">
        <v>40</v>
      </c>
      <c r="F94" s="21">
        <v>11</v>
      </c>
    </row>
    <row r="95" spans="2:6" ht="15.75">
      <c r="B95" s="338"/>
      <c r="C95" s="19">
        <v>637</v>
      </c>
      <c r="D95" s="23" t="s">
        <v>850</v>
      </c>
      <c r="E95" s="21">
        <v>75</v>
      </c>
      <c r="F95" s="21">
        <f>SUM(F96:F100)</f>
        <v>27</v>
      </c>
    </row>
    <row r="96" spans="2:6" ht="15" customHeight="1">
      <c r="B96" s="337"/>
      <c r="C96" s="27" t="s">
        <v>851</v>
      </c>
      <c r="D96" s="25" t="s">
        <v>422</v>
      </c>
      <c r="E96" s="26">
        <v>6</v>
      </c>
      <c r="F96" s="26">
        <v>0</v>
      </c>
    </row>
    <row r="97" spans="2:6" ht="15">
      <c r="B97" s="337"/>
      <c r="C97" s="24">
        <v>637004</v>
      </c>
      <c r="D97" s="25" t="s">
        <v>855</v>
      </c>
      <c r="E97" s="26">
        <v>10</v>
      </c>
      <c r="F97" s="26">
        <v>0</v>
      </c>
    </row>
    <row r="98" spans="2:6" ht="15">
      <c r="B98" s="337"/>
      <c r="C98" s="24">
        <v>637007</v>
      </c>
      <c r="D98" s="25" t="s">
        <v>830</v>
      </c>
      <c r="E98" s="26">
        <v>3</v>
      </c>
      <c r="F98" s="26">
        <v>0</v>
      </c>
    </row>
    <row r="99" spans="2:6" ht="15">
      <c r="B99" s="337"/>
      <c r="C99" s="24">
        <v>637014</v>
      </c>
      <c r="D99" s="25" t="s">
        <v>861</v>
      </c>
      <c r="E99" s="26">
        <v>30</v>
      </c>
      <c r="F99" s="26">
        <v>20</v>
      </c>
    </row>
    <row r="100" spans="2:6" ht="15">
      <c r="B100" s="337"/>
      <c r="C100" s="24">
        <v>637016</v>
      </c>
      <c r="D100" s="25" t="s">
        <v>863</v>
      </c>
      <c r="E100" s="26">
        <v>26</v>
      </c>
      <c r="F100" s="26">
        <v>7</v>
      </c>
    </row>
    <row r="101" spans="2:6" ht="15">
      <c r="B101" s="337"/>
      <c r="C101" s="24"/>
      <c r="D101" s="25"/>
      <c r="E101" s="26"/>
      <c r="F101" s="26"/>
    </row>
    <row r="102" spans="1:6" s="29" customFormat="1" ht="15.75">
      <c r="A102" s="440"/>
      <c r="B102" s="339" t="s">
        <v>876</v>
      </c>
      <c r="C102" s="16"/>
      <c r="D102" s="17"/>
      <c r="E102" s="18">
        <f>SUM(E104:E105)</f>
        <v>8000</v>
      </c>
      <c r="F102" s="18">
        <f>SUM(F104:F105)</f>
        <v>0</v>
      </c>
    </row>
    <row r="103" spans="1:6" s="13" customFormat="1" ht="15.75">
      <c r="A103" s="440"/>
      <c r="B103" s="338"/>
      <c r="C103" s="22">
        <v>640</v>
      </c>
      <c r="D103" s="23" t="s">
        <v>867</v>
      </c>
      <c r="E103" s="21">
        <f>SUM(E104:E105)</f>
        <v>8000</v>
      </c>
      <c r="F103" s="21">
        <f>SUM(F104:F105)</f>
        <v>0</v>
      </c>
    </row>
    <row r="104" spans="2:6" ht="15">
      <c r="B104" s="337"/>
      <c r="C104" s="24">
        <v>641001</v>
      </c>
      <c r="D104" s="25" t="s">
        <v>877</v>
      </c>
      <c r="E104" s="26">
        <v>3000</v>
      </c>
      <c r="F104" s="26">
        <v>0</v>
      </c>
    </row>
    <row r="105" spans="2:6" ht="15">
      <c r="B105" s="337"/>
      <c r="C105" s="24">
        <v>644002</v>
      </c>
      <c r="D105" s="25" t="s">
        <v>878</v>
      </c>
      <c r="E105" s="26">
        <v>5000</v>
      </c>
      <c r="F105" s="26">
        <v>0</v>
      </c>
    </row>
    <row r="106" spans="2:6" ht="15.75">
      <c r="B106" s="337"/>
      <c r="C106" s="24"/>
      <c r="D106" s="25"/>
      <c r="E106" s="21"/>
      <c r="F106" s="21"/>
    </row>
    <row r="107" spans="2:6" ht="15.75">
      <c r="B107" s="335" t="s">
        <v>879</v>
      </c>
      <c r="C107" s="16"/>
      <c r="D107" s="17"/>
      <c r="E107" s="30">
        <f>E108+E109+E110+E122</f>
        <v>1853</v>
      </c>
      <c r="F107" s="30">
        <f>F108+F109+F110</f>
        <v>733</v>
      </c>
    </row>
    <row r="108" spans="2:6" ht="15.75">
      <c r="B108" s="336"/>
      <c r="C108" s="19">
        <v>610</v>
      </c>
      <c r="D108" s="20" t="s">
        <v>826</v>
      </c>
      <c r="E108" s="21">
        <v>1235</v>
      </c>
      <c r="F108" s="21">
        <v>473</v>
      </c>
    </row>
    <row r="109" spans="2:6" ht="15.75">
      <c r="B109" s="337"/>
      <c r="C109" s="22">
        <v>620</v>
      </c>
      <c r="D109" s="20" t="s">
        <v>827</v>
      </c>
      <c r="E109" s="21">
        <v>435</v>
      </c>
      <c r="F109" s="21">
        <v>165</v>
      </c>
    </row>
    <row r="110" spans="2:6" ht="15.75">
      <c r="B110" s="338"/>
      <c r="C110" s="19">
        <v>630</v>
      </c>
      <c r="D110" s="23" t="s">
        <v>828</v>
      </c>
      <c r="E110" s="21">
        <f>E111+E112+E116</f>
        <v>178</v>
      </c>
      <c r="F110" s="21">
        <f>F111+F112+F116</f>
        <v>95</v>
      </c>
    </row>
    <row r="111" spans="2:6" ht="15.75">
      <c r="B111" s="338" t="s">
        <v>829</v>
      </c>
      <c r="C111" s="19">
        <v>632</v>
      </c>
      <c r="D111" s="20" t="s">
        <v>831</v>
      </c>
      <c r="E111" s="21">
        <v>27</v>
      </c>
      <c r="F111" s="21">
        <v>10</v>
      </c>
    </row>
    <row r="112" spans="2:6" ht="15.75">
      <c r="B112" s="338"/>
      <c r="C112" s="19">
        <v>633</v>
      </c>
      <c r="D112" s="23" t="s">
        <v>832</v>
      </c>
      <c r="E112" s="21">
        <v>7</v>
      </c>
      <c r="F112" s="21">
        <f>F113+F114+F115</f>
        <v>49</v>
      </c>
    </row>
    <row r="113" spans="2:6" ht="15">
      <c r="B113" s="337"/>
      <c r="C113" s="24">
        <v>633006</v>
      </c>
      <c r="D113" s="25" t="s">
        <v>839</v>
      </c>
      <c r="E113" s="26">
        <v>7</v>
      </c>
      <c r="F113" s="26">
        <v>15</v>
      </c>
    </row>
    <row r="114" spans="2:6" ht="15">
      <c r="B114" s="337"/>
      <c r="C114" s="27" t="s">
        <v>834</v>
      </c>
      <c r="D114" s="25" t="s">
        <v>835</v>
      </c>
      <c r="E114" s="26">
        <v>0</v>
      </c>
      <c r="F114" s="26">
        <v>30</v>
      </c>
    </row>
    <row r="115" spans="2:6" ht="15">
      <c r="B115" s="337"/>
      <c r="C115" s="24">
        <v>633009</v>
      </c>
      <c r="D115" s="25" t="s">
        <v>840</v>
      </c>
      <c r="E115" s="26">
        <v>0</v>
      </c>
      <c r="F115" s="26">
        <v>4</v>
      </c>
    </row>
    <row r="116" spans="2:6" ht="15.75">
      <c r="B116" s="338"/>
      <c r="C116" s="19">
        <v>637</v>
      </c>
      <c r="D116" s="23" t="s">
        <v>850</v>
      </c>
      <c r="E116" s="21">
        <v>144</v>
      </c>
      <c r="F116" s="21">
        <f>SUM(F117:F121)</f>
        <v>36</v>
      </c>
    </row>
    <row r="117" spans="2:6" ht="15">
      <c r="B117" s="337"/>
      <c r="C117" s="27" t="s">
        <v>851</v>
      </c>
      <c r="D117" s="25" t="s">
        <v>263</v>
      </c>
      <c r="E117" s="26">
        <v>28</v>
      </c>
      <c r="F117" s="26">
        <v>10</v>
      </c>
    </row>
    <row r="118" spans="2:6" ht="15">
      <c r="B118" s="337"/>
      <c r="C118" s="24">
        <v>637004</v>
      </c>
      <c r="D118" s="25" t="s">
        <v>855</v>
      </c>
      <c r="E118" s="26">
        <v>0</v>
      </c>
      <c r="F118" s="26">
        <v>2</v>
      </c>
    </row>
    <row r="119" spans="2:6" ht="15">
      <c r="B119" s="337"/>
      <c r="C119" s="24">
        <v>637012</v>
      </c>
      <c r="D119" s="25" t="s">
        <v>926</v>
      </c>
      <c r="E119" s="26">
        <v>24</v>
      </c>
      <c r="F119" s="26">
        <v>0</v>
      </c>
    </row>
    <row r="120" spans="2:6" ht="15">
      <c r="B120" s="337"/>
      <c r="C120" s="24">
        <v>637014</v>
      </c>
      <c r="D120" s="25" t="s">
        <v>861</v>
      </c>
      <c r="E120" s="26">
        <v>70</v>
      </c>
      <c r="F120" s="26">
        <v>17</v>
      </c>
    </row>
    <row r="121" spans="2:6" ht="15">
      <c r="B121" s="337"/>
      <c r="C121" s="24">
        <v>637016</v>
      </c>
      <c r="D121" s="25" t="s">
        <v>863</v>
      </c>
      <c r="E121" s="26">
        <v>22</v>
      </c>
      <c r="F121" s="26">
        <v>7</v>
      </c>
    </row>
    <row r="122" spans="2:6" ht="15.75">
      <c r="B122" s="338"/>
      <c r="C122" s="22">
        <v>640</v>
      </c>
      <c r="D122" s="23" t="s">
        <v>867</v>
      </c>
      <c r="E122" s="21">
        <v>5</v>
      </c>
      <c r="F122" s="21">
        <v>0</v>
      </c>
    </row>
    <row r="123" spans="2:6" ht="15.75">
      <c r="B123" s="338"/>
      <c r="C123" s="24">
        <v>642015</v>
      </c>
      <c r="D123" s="28" t="s">
        <v>872</v>
      </c>
      <c r="E123" s="26">
        <v>5</v>
      </c>
      <c r="F123" s="26">
        <v>0</v>
      </c>
    </row>
    <row r="124" spans="2:6" ht="15.75">
      <c r="B124" s="335" t="s">
        <v>880</v>
      </c>
      <c r="C124" s="16"/>
      <c r="D124" s="17"/>
      <c r="E124" s="18">
        <f>E125+E126+E127</f>
        <v>855</v>
      </c>
      <c r="F124" s="18">
        <f>F125+F126+F127</f>
        <v>446</v>
      </c>
    </row>
    <row r="125" spans="2:6" ht="15.75">
      <c r="B125" s="336"/>
      <c r="C125" s="19">
        <v>610</v>
      </c>
      <c r="D125" s="20" t="s">
        <v>826</v>
      </c>
      <c r="E125" s="21">
        <v>546</v>
      </c>
      <c r="F125" s="21">
        <v>0</v>
      </c>
    </row>
    <row r="126" spans="2:6" ht="15.75">
      <c r="B126" s="337"/>
      <c r="C126" s="22">
        <v>620</v>
      </c>
      <c r="D126" s="20" t="s">
        <v>827</v>
      </c>
      <c r="E126" s="21">
        <v>191</v>
      </c>
      <c r="F126" s="21">
        <v>0</v>
      </c>
    </row>
    <row r="127" spans="2:6" ht="15.75">
      <c r="B127" s="338"/>
      <c r="C127" s="19">
        <v>630</v>
      </c>
      <c r="D127" s="23" t="s">
        <v>828</v>
      </c>
      <c r="E127" s="21">
        <f>E128+E129+E135</f>
        <v>118</v>
      </c>
      <c r="F127" s="21">
        <f>F128+F129</f>
        <v>446</v>
      </c>
    </row>
    <row r="128" spans="2:6" ht="15.75">
      <c r="B128" s="338" t="s">
        <v>829</v>
      </c>
      <c r="C128" s="19">
        <v>632</v>
      </c>
      <c r="D128" s="20" t="s">
        <v>831</v>
      </c>
      <c r="E128" s="21">
        <v>21</v>
      </c>
      <c r="F128" s="21">
        <v>10</v>
      </c>
    </row>
    <row r="129" spans="2:6" ht="15.75">
      <c r="B129" s="338"/>
      <c r="C129" s="19">
        <v>633</v>
      </c>
      <c r="D129" s="23" t="s">
        <v>832</v>
      </c>
      <c r="E129" s="21">
        <f>SUM(E130:E134)</f>
        <v>55</v>
      </c>
      <c r="F129" s="21">
        <f>SUM(F130:F134)</f>
        <v>436</v>
      </c>
    </row>
    <row r="130" spans="2:6" ht="15">
      <c r="B130" s="337"/>
      <c r="C130" s="24">
        <v>633006</v>
      </c>
      <c r="D130" s="25" t="s">
        <v>839</v>
      </c>
      <c r="E130" s="26">
        <v>8</v>
      </c>
      <c r="F130" s="26">
        <v>97</v>
      </c>
    </row>
    <row r="131" spans="2:6" ht="15">
      <c r="B131" s="337"/>
      <c r="C131" s="27" t="s">
        <v>834</v>
      </c>
      <c r="D131" s="25" t="s">
        <v>835</v>
      </c>
      <c r="E131" s="26">
        <v>0</v>
      </c>
      <c r="F131" s="26">
        <v>156</v>
      </c>
    </row>
    <row r="132" spans="2:6" ht="15">
      <c r="B132" s="337"/>
      <c r="C132" s="24">
        <v>633004</v>
      </c>
      <c r="D132" s="25" t="s">
        <v>837</v>
      </c>
      <c r="E132" s="26">
        <v>0</v>
      </c>
      <c r="F132" s="26">
        <v>13</v>
      </c>
    </row>
    <row r="133" spans="2:6" ht="15">
      <c r="B133" s="337"/>
      <c r="C133" s="24">
        <v>633013</v>
      </c>
      <c r="D133" s="25" t="s">
        <v>842</v>
      </c>
      <c r="E133" s="26">
        <v>0</v>
      </c>
      <c r="F133" s="26">
        <v>53</v>
      </c>
    </row>
    <row r="134" spans="2:6" ht="15">
      <c r="B134" s="337"/>
      <c r="C134" s="24">
        <v>633001</v>
      </c>
      <c r="D134" s="25" t="s">
        <v>833</v>
      </c>
      <c r="E134" s="26">
        <v>47</v>
      </c>
      <c r="F134" s="26">
        <v>117</v>
      </c>
    </row>
    <row r="135" spans="2:6" ht="15.75">
      <c r="B135" s="338"/>
      <c r="C135" s="19">
        <v>637</v>
      </c>
      <c r="D135" s="23" t="s">
        <v>850</v>
      </c>
      <c r="E135" s="21">
        <f>SUM(E136:E137)</f>
        <v>42</v>
      </c>
      <c r="F135" s="21">
        <v>0</v>
      </c>
    </row>
    <row r="136" spans="2:6" ht="15">
      <c r="B136" s="337"/>
      <c r="C136" s="24">
        <v>637004</v>
      </c>
      <c r="D136" s="25" t="s">
        <v>855</v>
      </c>
      <c r="E136" s="26">
        <v>11</v>
      </c>
      <c r="F136" s="26">
        <v>0</v>
      </c>
    </row>
    <row r="137" spans="2:6" ht="15">
      <c r="B137" s="337"/>
      <c r="C137" s="24">
        <v>637014</v>
      </c>
      <c r="D137" s="25" t="s">
        <v>861</v>
      </c>
      <c r="E137" s="26">
        <v>31</v>
      </c>
      <c r="F137" s="26">
        <v>0</v>
      </c>
    </row>
    <row r="138" spans="1:6" s="29" customFormat="1" ht="15.75">
      <c r="A138" s="440"/>
      <c r="B138" s="340" t="s">
        <v>881</v>
      </c>
      <c r="C138" s="31"/>
      <c r="D138" s="32"/>
      <c r="E138" s="18">
        <f>E139</f>
        <v>52100</v>
      </c>
      <c r="F138" s="18">
        <f>F139</f>
        <v>27796</v>
      </c>
    </row>
    <row r="139" spans="1:6" s="13" customFormat="1" ht="15.75">
      <c r="A139" s="440"/>
      <c r="B139" s="341"/>
      <c r="C139" s="19">
        <v>651</v>
      </c>
      <c r="D139" s="20" t="s">
        <v>882</v>
      </c>
      <c r="E139" s="21">
        <f>SUM(E140)</f>
        <v>52100</v>
      </c>
      <c r="F139" s="21">
        <f>SUM(F140)</f>
        <v>27796</v>
      </c>
    </row>
    <row r="140" spans="2:6" ht="15" outlineLevel="1">
      <c r="B140" s="337"/>
      <c r="C140" s="24">
        <v>651002</v>
      </c>
      <c r="D140" s="25" t="s">
        <v>883</v>
      </c>
      <c r="E140" s="26">
        <v>52100</v>
      </c>
      <c r="F140" s="26">
        <f>193+27603</f>
        <v>27796</v>
      </c>
    </row>
    <row r="141" spans="2:6" ht="15">
      <c r="B141" s="337"/>
      <c r="C141" s="27"/>
      <c r="D141" s="25"/>
      <c r="E141" s="26"/>
      <c r="F141" s="26"/>
    </row>
    <row r="142" spans="1:6" s="29" customFormat="1" ht="15.75">
      <c r="A142" s="440"/>
      <c r="B142" s="339" t="s">
        <v>884</v>
      </c>
      <c r="C142" s="16"/>
      <c r="D142" s="32"/>
      <c r="E142" s="18">
        <f>E144+E147+E150+E152</f>
        <v>360</v>
      </c>
      <c r="F142" s="18">
        <v>128</v>
      </c>
    </row>
    <row r="143" spans="1:6" s="13" customFormat="1" ht="15.75">
      <c r="A143" s="440"/>
      <c r="B143" s="338"/>
      <c r="C143" s="19">
        <v>630</v>
      </c>
      <c r="D143" s="23" t="s">
        <v>828</v>
      </c>
      <c r="E143" s="21">
        <f>E144+E147+E150+E152</f>
        <v>360</v>
      </c>
      <c r="F143" s="21">
        <f>F144+F147+F150</f>
        <v>128</v>
      </c>
    </row>
    <row r="144" spans="1:6" s="13" customFormat="1" ht="15.75">
      <c r="A144" s="440"/>
      <c r="B144" s="338"/>
      <c r="C144" s="19">
        <v>632</v>
      </c>
      <c r="D144" s="20" t="s">
        <v>831</v>
      </c>
      <c r="E144" s="21">
        <v>130</v>
      </c>
      <c r="F144" s="21">
        <v>22</v>
      </c>
    </row>
    <row r="145" spans="2:6" ht="15" outlineLevel="1">
      <c r="B145" s="337"/>
      <c r="C145" s="24">
        <v>632001</v>
      </c>
      <c r="D145" s="25" t="s">
        <v>885</v>
      </c>
      <c r="E145" s="26">
        <v>124</v>
      </c>
      <c r="F145" s="26">
        <v>20</v>
      </c>
    </row>
    <row r="146" spans="2:6" ht="15" outlineLevel="1">
      <c r="B146" s="337"/>
      <c r="C146" s="24">
        <v>632003</v>
      </c>
      <c r="D146" s="25" t="s">
        <v>886</v>
      </c>
      <c r="E146" s="26">
        <v>6</v>
      </c>
      <c r="F146" s="26">
        <v>2</v>
      </c>
    </row>
    <row r="147" spans="2:6" ht="15.75" outlineLevel="1">
      <c r="B147" s="337"/>
      <c r="C147" s="22">
        <v>633</v>
      </c>
      <c r="D147" s="20" t="s">
        <v>887</v>
      </c>
      <c r="E147" s="21">
        <v>95</v>
      </c>
      <c r="F147" s="21">
        <v>17</v>
      </c>
    </row>
    <row r="148" spans="2:6" ht="15" outlineLevel="1">
      <c r="B148" s="337"/>
      <c r="C148" s="24">
        <v>633004</v>
      </c>
      <c r="D148" s="25" t="s">
        <v>837</v>
      </c>
      <c r="E148" s="26">
        <v>0</v>
      </c>
      <c r="F148" s="26">
        <v>0</v>
      </c>
    </row>
    <row r="149" spans="2:6" ht="15" outlineLevel="1">
      <c r="B149" s="337"/>
      <c r="C149" s="24">
        <v>633006</v>
      </c>
      <c r="D149" s="25" t="s">
        <v>839</v>
      </c>
      <c r="E149" s="26">
        <v>95</v>
      </c>
      <c r="F149" s="26">
        <v>17</v>
      </c>
    </row>
    <row r="150" spans="2:6" ht="15.75" outlineLevel="1">
      <c r="B150" s="337"/>
      <c r="C150" s="22">
        <v>635</v>
      </c>
      <c r="D150" s="23" t="s">
        <v>848</v>
      </c>
      <c r="E150" s="21">
        <v>130</v>
      </c>
      <c r="F150" s="21">
        <v>89</v>
      </c>
    </row>
    <row r="151" spans="2:6" ht="15" outlineLevel="1">
      <c r="B151" s="337"/>
      <c r="C151" s="24">
        <v>635006</v>
      </c>
      <c r="D151" s="25" t="s">
        <v>888</v>
      </c>
      <c r="E151" s="26">
        <v>130</v>
      </c>
      <c r="F151" s="26">
        <v>89</v>
      </c>
    </row>
    <row r="152" spans="2:6" ht="15.75" outlineLevel="1">
      <c r="B152" s="337"/>
      <c r="C152" s="22">
        <v>637</v>
      </c>
      <c r="D152" s="23" t="s">
        <v>850</v>
      </c>
      <c r="E152" s="21">
        <v>5</v>
      </c>
      <c r="F152" s="21">
        <v>0</v>
      </c>
    </row>
    <row r="153" spans="2:6" ht="15">
      <c r="B153" s="337"/>
      <c r="C153" s="24">
        <v>637004</v>
      </c>
      <c r="D153" s="25" t="s">
        <v>855</v>
      </c>
      <c r="E153" s="26">
        <v>5</v>
      </c>
      <c r="F153" s="26">
        <v>0</v>
      </c>
    </row>
    <row r="154" spans="2:6" ht="15.75">
      <c r="B154" s="337"/>
      <c r="C154" s="22"/>
      <c r="D154" s="20"/>
      <c r="E154" s="26"/>
      <c r="F154" s="26"/>
    </row>
    <row r="155" spans="1:6" s="29" customFormat="1" ht="15.75">
      <c r="A155" s="440"/>
      <c r="B155" s="339" t="s">
        <v>889</v>
      </c>
      <c r="C155" s="16"/>
      <c r="D155" s="17"/>
      <c r="E155" s="18">
        <f>E157+E159+E164+E168+E173+E177+E171</f>
        <v>600</v>
      </c>
      <c r="F155" s="18">
        <f>F157+F159+F164+F168+F171+F173+F176</f>
        <v>374</v>
      </c>
    </row>
    <row r="156" spans="1:6" s="13" customFormat="1" ht="15.75">
      <c r="A156" s="440"/>
      <c r="B156" s="338"/>
      <c r="C156" s="19">
        <v>630</v>
      </c>
      <c r="D156" s="23" t="s">
        <v>828</v>
      </c>
      <c r="E156" s="21">
        <f>E157+E159+E164+E168+E171+E173+E176</f>
        <v>600</v>
      </c>
      <c r="F156" s="21">
        <f>F157+F159+F164+F168+F171+F173</f>
        <v>364</v>
      </c>
    </row>
    <row r="157" spans="2:6" ht="15.75">
      <c r="B157" s="338"/>
      <c r="C157" s="19">
        <v>632</v>
      </c>
      <c r="D157" s="20" t="s">
        <v>831</v>
      </c>
      <c r="E157" s="21">
        <v>70</v>
      </c>
      <c r="F157" s="21">
        <v>43</v>
      </c>
    </row>
    <row r="158" spans="2:6" ht="15" outlineLevel="1">
      <c r="B158" s="337"/>
      <c r="C158" s="24">
        <v>632001</v>
      </c>
      <c r="D158" s="25" t="s">
        <v>885</v>
      </c>
      <c r="E158" s="26">
        <v>70</v>
      </c>
      <c r="F158" s="26">
        <v>43</v>
      </c>
    </row>
    <row r="159" spans="2:6" ht="15.75">
      <c r="B159" s="338"/>
      <c r="C159" s="19">
        <v>633</v>
      </c>
      <c r="D159" s="23" t="s">
        <v>832</v>
      </c>
      <c r="E159" s="21">
        <f>SUM(E161:E163)</f>
        <v>150</v>
      </c>
      <c r="F159" s="21">
        <f>SUM(F160:F163)</f>
        <v>161</v>
      </c>
    </row>
    <row r="160" spans="2:6" ht="15">
      <c r="B160" s="337"/>
      <c r="C160" s="24">
        <v>633006</v>
      </c>
      <c r="D160" s="25" t="s">
        <v>839</v>
      </c>
      <c r="E160" s="26">
        <v>0</v>
      </c>
      <c r="F160" s="26">
        <v>5</v>
      </c>
    </row>
    <row r="161" spans="2:6" ht="15" outlineLevel="1">
      <c r="B161" s="337"/>
      <c r="C161" s="24">
        <v>633007</v>
      </c>
      <c r="D161" s="25" t="s">
        <v>890</v>
      </c>
      <c r="E161" s="26">
        <v>120</v>
      </c>
      <c r="F161" s="26">
        <v>116</v>
      </c>
    </row>
    <row r="162" spans="2:6" ht="15" outlineLevel="1">
      <c r="B162" s="337"/>
      <c r="C162" s="24">
        <v>633010</v>
      </c>
      <c r="D162" s="25" t="s">
        <v>891</v>
      </c>
      <c r="E162" s="26">
        <v>30</v>
      </c>
      <c r="F162" s="26">
        <v>39</v>
      </c>
    </row>
    <row r="163" spans="2:6" ht="15" outlineLevel="1">
      <c r="B163" s="337"/>
      <c r="C163" s="24">
        <v>633009</v>
      </c>
      <c r="D163" s="25" t="s">
        <v>892</v>
      </c>
      <c r="E163" s="26">
        <v>0</v>
      </c>
      <c r="F163" s="26">
        <v>1</v>
      </c>
    </row>
    <row r="164" spans="2:6" ht="15.75">
      <c r="B164" s="338"/>
      <c r="C164" s="19">
        <v>634</v>
      </c>
      <c r="D164" s="23" t="s">
        <v>845</v>
      </c>
      <c r="E164" s="21">
        <f>SUM(E165:E167)</f>
        <v>95</v>
      </c>
      <c r="F164" s="21">
        <f>SUM(F165:F167)</f>
        <v>47</v>
      </c>
    </row>
    <row r="165" spans="2:6" ht="15" outlineLevel="1">
      <c r="B165" s="337"/>
      <c r="C165" s="27" t="s">
        <v>893</v>
      </c>
      <c r="D165" s="25" t="s">
        <v>894</v>
      </c>
      <c r="E165" s="26">
        <v>55</v>
      </c>
      <c r="F165" s="26">
        <v>19</v>
      </c>
    </row>
    <row r="166" spans="2:6" ht="15" outlineLevel="1">
      <c r="B166" s="337"/>
      <c r="C166" s="24">
        <v>634002</v>
      </c>
      <c r="D166" s="25" t="s">
        <v>895</v>
      </c>
      <c r="E166" s="26">
        <v>40</v>
      </c>
      <c r="F166" s="26">
        <v>28</v>
      </c>
    </row>
    <row r="167" spans="2:6" ht="15">
      <c r="B167" s="337"/>
      <c r="C167" s="24">
        <v>634003</v>
      </c>
      <c r="D167" s="25" t="s">
        <v>847</v>
      </c>
      <c r="E167" s="26">
        <v>0</v>
      </c>
      <c r="F167" s="26">
        <v>0</v>
      </c>
    </row>
    <row r="168" spans="2:6" ht="15.75">
      <c r="B168" s="338"/>
      <c r="C168" s="19">
        <v>635</v>
      </c>
      <c r="D168" s="23" t="s">
        <v>848</v>
      </c>
      <c r="E168" s="21">
        <f>SUM(E169:E170)</f>
        <v>205</v>
      </c>
      <c r="F168" s="21">
        <f>SUM(F169:F170)</f>
        <v>90</v>
      </c>
    </row>
    <row r="169" spans="2:6" ht="15" outlineLevel="1">
      <c r="B169" s="337"/>
      <c r="C169" s="24">
        <v>635006</v>
      </c>
      <c r="D169" s="25" t="s">
        <v>888</v>
      </c>
      <c r="E169" s="26">
        <v>15</v>
      </c>
      <c r="F169" s="26">
        <v>0</v>
      </c>
    </row>
    <row r="170" spans="2:6" ht="15" outlineLevel="1">
      <c r="B170" s="337"/>
      <c r="C170" s="24">
        <v>635005</v>
      </c>
      <c r="D170" s="25" t="s">
        <v>896</v>
      </c>
      <c r="E170" s="26">
        <v>190</v>
      </c>
      <c r="F170" s="26">
        <v>90</v>
      </c>
    </row>
    <row r="171" spans="2:6" ht="15.75" outlineLevel="1">
      <c r="B171" s="337"/>
      <c r="C171" s="22">
        <v>636</v>
      </c>
      <c r="D171" s="20" t="s">
        <v>849</v>
      </c>
      <c r="E171" s="21">
        <v>40</v>
      </c>
      <c r="F171" s="21">
        <v>18</v>
      </c>
    </row>
    <row r="172" spans="2:6" ht="15" outlineLevel="1">
      <c r="B172" s="337"/>
      <c r="C172" s="24">
        <v>636001</v>
      </c>
      <c r="D172" s="25" t="s">
        <v>888</v>
      </c>
      <c r="E172" s="26">
        <v>40</v>
      </c>
      <c r="F172" s="26">
        <v>18</v>
      </c>
    </row>
    <row r="173" spans="2:6" ht="15.75">
      <c r="B173" s="337"/>
      <c r="C173" s="19">
        <v>637</v>
      </c>
      <c r="D173" s="23" t="s">
        <v>850</v>
      </c>
      <c r="E173" s="21">
        <v>20</v>
      </c>
      <c r="F173" s="21">
        <v>5</v>
      </c>
    </row>
    <row r="174" spans="2:6" ht="15.75">
      <c r="B174" s="337"/>
      <c r="C174" s="24">
        <v>637027</v>
      </c>
      <c r="D174" s="25" t="s">
        <v>866</v>
      </c>
      <c r="E174" s="21">
        <v>20</v>
      </c>
      <c r="F174" s="21">
        <v>0</v>
      </c>
    </row>
    <row r="175" spans="2:6" ht="15">
      <c r="B175" s="337"/>
      <c r="C175" s="24">
        <v>637002</v>
      </c>
      <c r="D175" s="25" t="s">
        <v>853</v>
      </c>
      <c r="E175" s="26">
        <v>0</v>
      </c>
      <c r="F175" s="26">
        <v>5</v>
      </c>
    </row>
    <row r="176" spans="2:6" ht="15.75" outlineLevel="1">
      <c r="B176" s="338"/>
      <c r="C176" s="22">
        <v>640</v>
      </c>
      <c r="D176" s="23" t="s">
        <v>867</v>
      </c>
      <c r="E176" s="21">
        <v>20</v>
      </c>
      <c r="F176" s="21">
        <v>10</v>
      </c>
    </row>
    <row r="177" spans="2:6" ht="15">
      <c r="B177" s="337"/>
      <c r="C177" s="24">
        <v>642001</v>
      </c>
      <c r="D177" s="28" t="s">
        <v>868</v>
      </c>
      <c r="E177" s="26">
        <v>20</v>
      </c>
      <c r="F177" s="26">
        <v>10</v>
      </c>
    </row>
    <row r="178" spans="1:6" s="29" customFormat="1" ht="15.75">
      <c r="A178" s="440"/>
      <c r="B178" s="339" t="s">
        <v>897</v>
      </c>
      <c r="C178" s="16" t="s">
        <v>898</v>
      </c>
      <c r="D178" s="17"/>
      <c r="E178" s="18">
        <f>E179+E180+E181+E216</f>
        <v>38994</v>
      </c>
      <c r="F178" s="18">
        <f>F179+F180+F181+F216</f>
        <v>15979</v>
      </c>
    </row>
    <row r="179" spans="2:6" ht="15.75">
      <c r="B179" s="336"/>
      <c r="C179" s="19">
        <v>610</v>
      </c>
      <c r="D179" s="20" t="s">
        <v>826</v>
      </c>
      <c r="E179" s="21">
        <v>22600</v>
      </c>
      <c r="F179" s="21">
        <v>8586</v>
      </c>
    </row>
    <row r="180" spans="2:6" ht="15.75">
      <c r="B180" s="337"/>
      <c r="C180" s="22">
        <v>620</v>
      </c>
      <c r="D180" s="20" t="s">
        <v>827</v>
      </c>
      <c r="E180" s="21">
        <v>7899</v>
      </c>
      <c r="F180" s="21">
        <v>3013</v>
      </c>
    </row>
    <row r="181" spans="1:6" s="13" customFormat="1" ht="15.75">
      <c r="A181" s="440"/>
      <c r="B181" s="338"/>
      <c r="C181" s="19">
        <v>630</v>
      </c>
      <c r="D181" s="23" t="s">
        <v>828</v>
      </c>
      <c r="E181" s="21">
        <f>E182+E184+E185+E198+E200+E201+E202</f>
        <v>8410</v>
      </c>
      <c r="F181" s="21">
        <f>F182+F184+F185+F198+F200+F201+F202</f>
        <v>4351</v>
      </c>
    </row>
    <row r="182" spans="1:6" s="13" customFormat="1" ht="15.75">
      <c r="A182" s="440"/>
      <c r="B182" s="338" t="s">
        <v>829</v>
      </c>
      <c r="C182" s="19">
        <v>631</v>
      </c>
      <c r="D182" s="23" t="s">
        <v>830</v>
      </c>
      <c r="E182" s="21">
        <v>20</v>
      </c>
      <c r="F182" s="21">
        <v>0</v>
      </c>
    </row>
    <row r="183" spans="2:6" ht="15" outlineLevel="1">
      <c r="B183" s="337"/>
      <c r="C183" s="27" t="s">
        <v>899</v>
      </c>
      <c r="D183" s="25" t="s">
        <v>900</v>
      </c>
      <c r="E183" s="26">
        <v>20</v>
      </c>
      <c r="F183" s="26">
        <v>0</v>
      </c>
    </row>
    <row r="184" spans="1:6" s="13" customFormat="1" ht="15.75">
      <c r="A184" s="440"/>
      <c r="B184" s="338"/>
      <c r="C184" s="19">
        <v>632</v>
      </c>
      <c r="D184" s="20" t="s">
        <v>831</v>
      </c>
      <c r="E184" s="21">
        <v>1020</v>
      </c>
      <c r="F184" s="21">
        <v>304</v>
      </c>
    </row>
    <row r="185" spans="1:6" s="13" customFormat="1" ht="15.75">
      <c r="A185" s="440"/>
      <c r="B185" s="338"/>
      <c r="C185" s="19">
        <v>633</v>
      </c>
      <c r="D185" s="23" t="s">
        <v>832</v>
      </c>
      <c r="E185" s="21">
        <f>SUM(E186:E197)</f>
        <v>2613</v>
      </c>
      <c r="F185" s="21">
        <f>SUM(F186:F197)</f>
        <v>1321</v>
      </c>
    </row>
    <row r="186" spans="2:6" ht="15" outlineLevel="1">
      <c r="B186" s="337"/>
      <c r="C186" s="24">
        <v>633001</v>
      </c>
      <c r="D186" s="25" t="s">
        <v>833</v>
      </c>
      <c r="E186" s="26">
        <v>300</v>
      </c>
      <c r="F186" s="26">
        <v>192</v>
      </c>
    </row>
    <row r="187" spans="2:6" ht="15" outlineLevel="1">
      <c r="B187" s="337"/>
      <c r="C187" s="27" t="s">
        <v>834</v>
      </c>
      <c r="D187" s="25" t="s">
        <v>835</v>
      </c>
      <c r="E187" s="26">
        <v>100</v>
      </c>
      <c r="F187" s="26">
        <v>38</v>
      </c>
    </row>
    <row r="188" spans="2:6" ht="15" outlineLevel="1">
      <c r="B188" s="337"/>
      <c r="C188" s="24">
        <v>633003</v>
      </c>
      <c r="D188" s="25" t="s">
        <v>836</v>
      </c>
      <c r="E188" s="26">
        <v>280</v>
      </c>
      <c r="F188" s="26">
        <v>0</v>
      </c>
    </row>
    <row r="189" spans="2:6" ht="15" outlineLevel="1">
      <c r="B189" s="337"/>
      <c r="C189" s="24">
        <v>633004</v>
      </c>
      <c r="D189" s="25" t="s">
        <v>837</v>
      </c>
      <c r="E189" s="26">
        <v>100</v>
      </c>
      <c r="F189" s="26">
        <v>127</v>
      </c>
    </row>
    <row r="190" spans="2:6" ht="15" outlineLevel="1">
      <c r="B190" s="337"/>
      <c r="C190" s="24">
        <v>633005</v>
      </c>
      <c r="D190" s="25" t="s">
        <v>856</v>
      </c>
      <c r="E190" s="26">
        <v>0</v>
      </c>
      <c r="F190" s="26">
        <v>110</v>
      </c>
    </row>
    <row r="191" spans="2:6" ht="15" outlineLevel="1">
      <c r="B191" s="337"/>
      <c r="C191" s="24">
        <v>633006</v>
      </c>
      <c r="D191" s="25" t="s">
        <v>839</v>
      </c>
      <c r="E191" s="26">
        <v>220</v>
      </c>
      <c r="F191" s="26">
        <v>75</v>
      </c>
    </row>
    <row r="192" spans="2:6" ht="15" outlineLevel="1">
      <c r="B192" s="337"/>
      <c r="C192" s="24">
        <v>633007</v>
      </c>
      <c r="D192" s="25" t="s">
        <v>890</v>
      </c>
      <c r="E192" s="26">
        <v>50</v>
      </c>
      <c r="F192" s="26">
        <v>13</v>
      </c>
    </row>
    <row r="193" spans="2:6" ht="15" outlineLevel="1">
      <c r="B193" s="337"/>
      <c r="C193" s="24">
        <v>633009</v>
      </c>
      <c r="D193" s="25" t="s">
        <v>840</v>
      </c>
      <c r="E193" s="26">
        <v>5</v>
      </c>
      <c r="F193" s="26">
        <v>0</v>
      </c>
    </row>
    <row r="194" spans="2:6" ht="15" outlineLevel="1">
      <c r="B194" s="342"/>
      <c r="C194" s="24">
        <v>633010</v>
      </c>
      <c r="D194" s="25" t="s">
        <v>841</v>
      </c>
      <c r="E194" s="26">
        <v>1500</v>
      </c>
      <c r="F194" s="26">
        <v>728</v>
      </c>
    </row>
    <row r="195" spans="2:6" ht="15" outlineLevel="1">
      <c r="B195" s="337"/>
      <c r="C195" s="24">
        <v>633011</v>
      </c>
      <c r="D195" s="25" t="s">
        <v>901</v>
      </c>
      <c r="E195" s="26">
        <v>50</v>
      </c>
      <c r="F195" s="26">
        <v>19</v>
      </c>
    </row>
    <row r="196" spans="2:6" ht="15" outlineLevel="1">
      <c r="B196" s="337"/>
      <c r="C196" s="24">
        <v>633013</v>
      </c>
      <c r="D196" s="25" t="s">
        <v>842</v>
      </c>
      <c r="E196" s="26">
        <v>0</v>
      </c>
      <c r="F196" s="26">
        <v>16</v>
      </c>
    </row>
    <row r="197" spans="2:6" ht="15" outlineLevel="1">
      <c r="B197" s="337"/>
      <c r="C197" s="24">
        <v>633016</v>
      </c>
      <c r="D197" s="25" t="s">
        <v>844</v>
      </c>
      <c r="E197" s="26">
        <v>8</v>
      </c>
      <c r="F197" s="26">
        <v>3</v>
      </c>
    </row>
    <row r="198" spans="1:6" s="13" customFormat="1" ht="15.75">
      <c r="A198" s="440"/>
      <c r="B198" s="338"/>
      <c r="C198" s="19">
        <v>634</v>
      </c>
      <c r="D198" s="23" t="s">
        <v>845</v>
      </c>
      <c r="E198" s="21">
        <v>1555</v>
      </c>
      <c r="F198" s="21">
        <v>334</v>
      </c>
    </row>
    <row r="199" spans="2:6" ht="15" outlineLevel="1">
      <c r="B199" s="337"/>
      <c r="C199" s="24">
        <v>634003</v>
      </c>
      <c r="D199" s="25" t="s">
        <v>862</v>
      </c>
      <c r="E199" s="26">
        <v>180</v>
      </c>
      <c r="F199" s="26">
        <v>0</v>
      </c>
    </row>
    <row r="200" spans="1:6" s="13" customFormat="1" ht="15.75">
      <c r="A200" s="440"/>
      <c r="B200" s="338"/>
      <c r="C200" s="19">
        <v>635</v>
      </c>
      <c r="D200" s="23" t="s">
        <v>848</v>
      </c>
      <c r="E200" s="21">
        <v>665</v>
      </c>
      <c r="F200" s="21">
        <v>676</v>
      </c>
    </row>
    <row r="201" spans="1:6" s="13" customFormat="1" ht="15.75">
      <c r="A201" s="440"/>
      <c r="B201" s="338"/>
      <c r="C201" s="22">
        <v>636</v>
      </c>
      <c r="D201" s="20" t="s">
        <v>849</v>
      </c>
      <c r="E201" s="21">
        <v>15</v>
      </c>
      <c r="F201" s="21">
        <v>5</v>
      </c>
    </row>
    <row r="202" spans="1:6" s="13" customFormat="1" ht="15.75">
      <c r="A202" s="440"/>
      <c r="B202" s="338"/>
      <c r="C202" s="19">
        <v>637</v>
      </c>
      <c r="D202" s="23" t="s">
        <v>850</v>
      </c>
      <c r="E202" s="21">
        <f>SUM(E203:E214)</f>
        <v>2522</v>
      </c>
      <c r="F202" s="21">
        <f>SUM(F203:F215)</f>
        <v>1711</v>
      </c>
    </row>
    <row r="203" spans="2:6" ht="15" outlineLevel="2">
      <c r="B203" s="337"/>
      <c r="C203" s="27" t="s">
        <v>851</v>
      </c>
      <c r="D203" s="25" t="s">
        <v>422</v>
      </c>
      <c r="E203" s="26">
        <v>50</v>
      </c>
      <c r="F203" s="26">
        <v>34</v>
      </c>
    </row>
    <row r="204" spans="2:6" ht="15" outlineLevel="2">
      <c r="B204" s="337"/>
      <c r="C204" s="24">
        <v>637002</v>
      </c>
      <c r="D204" s="25" t="s">
        <v>853</v>
      </c>
      <c r="E204" s="26">
        <v>60</v>
      </c>
      <c r="F204" s="26">
        <v>2</v>
      </c>
    </row>
    <row r="205" spans="2:6" ht="15" outlineLevel="2">
      <c r="B205" s="337"/>
      <c r="C205" s="24">
        <v>637004</v>
      </c>
      <c r="D205" s="25" t="s">
        <v>855</v>
      </c>
      <c r="E205" s="26">
        <v>70</v>
      </c>
      <c r="F205" s="26">
        <v>44</v>
      </c>
    </row>
    <row r="206" spans="2:6" ht="15" outlineLevel="2">
      <c r="B206" s="337"/>
      <c r="C206" s="24">
        <v>637005</v>
      </c>
      <c r="D206" s="25" t="s">
        <v>856</v>
      </c>
      <c r="E206" s="26">
        <v>90</v>
      </c>
      <c r="F206" s="26">
        <v>39</v>
      </c>
    </row>
    <row r="207" spans="2:6" ht="15" outlineLevel="2">
      <c r="B207" s="337"/>
      <c r="C207" s="24">
        <v>637006</v>
      </c>
      <c r="D207" s="25" t="s">
        <v>857</v>
      </c>
      <c r="E207" s="26">
        <v>180</v>
      </c>
      <c r="F207" s="26">
        <v>0</v>
      </c>
    </row>
    <row r="208" spans="2:6" ht="15" outlineLevel="2">
      <c r="B208" s="337"/>
      <c r="C208" s="24">
        <v>637007</v>
      </c>
      <c r="D208" s="25" t="s">
        <v>830</v>
      </c>
      <c r="E208" s="26">
        <v>10</v>
      </c>
      <c r="F208" s="26">
        <v>0</v>
      </c>
    </row>
    <row r="209" spans="2:6" ht="15" outlineLevel="2">
      <c r="B209" s="337"/>
      <c r="C209" s="24">
        <v>637011</v>
      </c>
      <c r="D209" s="25" t="s">
        <v>859</v>
      </c>
      <c r="E209" s="26">
        <v>15</v>
      </c>
      <c r="F209" s="26">
        <v>1</v>
      </c>
    </row>
    <row r="210" spans="2:6" ht="15" outlineLevel="2">
      <c r="B210" s="337"/>
      <c r="C210" s="24">
        <v>637012</v>
      </c>
      <c r="D210" s="25" t="s">
        <v>926</v>
      </c>
      <c r="E210" s="26">
        <v>0</v>
      </c>
      <c r="F210" s="26">
        <v>48</v>
      </c>
    </row>
    <row r="211" spans="2:6" ht="15" outlineLevel="2">
      <c r="B211" s="337"/>
      <c r="C211" s="24">
        <v>637014</v>
      </c>
      <c r="D211" s="25" t="s">
        <v>861</v>
      </c>
      <c r="E211" s="26">
        <v>1150</v>
      </c>
      <c r="F211" s="26">
        <v>417</v>
      </c>
    </row>
    <row r="212" spans="2:6" ht="15" outlineLevel="2">
      <c r="B212" s="337"/>
      <c r="C212" s="24">
        <v>637015</v>
      </c>
      <c r="D212" s="25" t="s">
        <v>862</v>
      </c>
      <c r="E212" s="26">
        <v>280</v>
      </c>
      <c r="F212" s="26">
        <v>78</v>
      </c>
    </row>
    <row r="213" spans="2:6" ht="15" outlineLevel="2">
      <c r="B213" s="337"/>
      <c r="C213" s="24">
        <v>637016</v>
      </c>
      <c r="D213" s="25" t="s">
        <v>863</v>
      </c>
      <c r="E213" s="26">
        <v>327</v>
      </c>
      <c r="F213" s="26">
        <v>129</v>
      </c>
    </row>
    <row r="214" spans="2:6" ht="15" outlineLevel="2">
      <c r="B214" s="337"/>
      <c r="C214" s="24">
        <v>637027</v>
      </c>
      <c r="D214" s="25" t="s">
        <v>866</v>
      </c>
      <c r="E214" s="26">
        <v>290</v>
      </c>
      <c r="F214" s="26">
        <v>171</v>
      </c>
    </row>
    <row r="215" spans="2:6" ht="15" outlineLevel="2">
      <c r="B215" s="337"/>
      <c r="C215" s="24">
        <v>637030</v>
      </c>
      <c r="D215" s="25" t="s">
        <v>264</v>
      </c>
      <c r="E215" s="26">
        <v>0</v>
      </c>
      <c r="F215" s="26">
        <v>748</v>
      </c>
    </row>
    <row r="216" spans="1:6" s="13" customFormat="1" ht="15.75">
      <c r="A216" s="440"/>
      <c r="B216" s="338"/>
      <c r="C216" s="22">
        <v>640</v>
      </c>
      <c r="D216" s="23" t="s">
        <v>867</v>
      </c>
      <c r="E216" s="21">
        <f>SUM(E217:E218)</f>
        <v>85</v>
      </c>
      <c r="F216" s="21">
        <f>SUM(F217:F218)</f>
        <v>29</v>
      </c>
    </row>
    <row r="217" spans="2:6" ht="15">
      <c r="B217" s="337"/>
      <c r="C217" s="24">
        <v>642006</v>
      </c>
      <c r="D217" s="28" t="s">
        <v>869</v>
      </c>
      <c r="E217" s="26">
        <v>5</v>
      </c>
      <c r="F217" s="26">
        <v>5</v>
      </c>
    </row>
    <row r="218" spans="2:6" ht="15">
      <c r="B218" s="337"/>
      <c r="C218" s="24">
        <v>642015</v>
      </c>
      <c r="D218" s="28" t="s">
        <v>872</v>
      </c>
      <c r="E218" s="26">
        <v>80</v>
      </c>
      <c r="F218" s="26">
        <v>24</v>
      </c>
    </row>
    <row r="219" spans="2:6" ht="15" outlineLevel="1">
      <c r="B219" s="337"/>
      <c r="C219" s="24"/>
      <c r="D219" s="25"/>
      <c r="E219" s="26"/>
      <c r="F219" s="26"/>
    </row>
    <row r="220" spans="1:6" s="29" customFormat="1" ht="15.75">
      <c r="A220" s="440"/>
      <c r="B220" s="339" t="s">
        <v>902</v>
      </c>
      <c r="C220" s="16"/>
      <c r="D220" s="17"/>
      <c r="E220" s="18">
        <f>E221+E222+E223+E237</f>
        <v>2646</v>
      </c>
      <c r="F220" s="18">
        <f>F221+F222+F223+F237</f>
        <v>1035</v>
      </c>
    </row>
    <row r="221" spans="2:6" ht="15.75">
      <c r="B221" s="338"/>
      <c r="C221" s="19">
        <v>610</v>
      </c>
      <c r="D221" s="20" t="s">
        <v>826</v>
      </c>
      <c r="E221" s="21">
        <v>890</v>
      </c>
      <c r="F221" s="21">
        <v>335</v>
      </c>
    </row>
    <row r="222" spans="2:6" ht="15.75">
      <c r="B222" s="337"/>
      <c r="C222" s="22">
        <v>620</v>
      </c>
      <c r="D222" s="20" t="s">
        <v>827</v>
      </c>
      <c r="E222" s="21">
        <v>311</v>
      </c>
      <c r="F222" s="21">
        <v>112</v>
      </c>
    </row>
    <row r="223" spans="1:6" s="13" customFormat="1" ht="15.75">
      <c r="A223" s="440"/>
      <c r="B223" s="338"/>
      <c r="C223" s="19">
        <v>630</v>
      </c>
      <c r="D223" s="23" t="s">
        <v>828</v>
      </c>
      <c r="E223" s="21">
        <f>E224+E225+E231+E232</f>
        <v>1425</v>
      </c>
      <c r="F223" s="21">
        <f>F224+F225+F231+F232</f>
        <v>588</v>
      </c>
    </row>
    <row r="224" spans="2:6" ht="15.75" outlineLevel="1">
      <c r="B224" s="337" t="s">
        <v>829</v>
      </c>
      <c r="C224" s="19">
        <v>632</v>
      </c>
      <c r="D224" s="20" t="s">
        <v>831</v>
      </c>
      <c r="E224" s="21">
        <v>135</v>
      </c>
      <c r="F224" s="21">
        <v>30</v>
      </c>
    </row>
    <row r="225" spans="2:6" ht="15.75">
      <c r="B225" s="337"/>
      <c r="C225" s="19">
        <v>633</v>
      </c>
      <c r="D225" s="23" t="s">
        <v>832</v>
      </c>
      <c r="E225" s="21">
        <f>SUM(E226:E230)</f>
        <v>1200</v>
      </c>
      <c r="F225" s="21">
        <f>SUM(F226:F230)</f>
        <v>538</v>
      </c>
    </row>
    <row r="226" spans="2:6" ht="15">
      <c r="B226" s="337"/>
      <c r="C226" s="24">
        <v>633001</v>
      </c>
      <c r="D226" s="28" t="s">
        <v>833</v>
      </c>
      <c r="E226" s="26">
        <v>20</v>
      </c>
      <c r="F226" s="26">
        <v>0</v>
      </c>
    </row>
    <row r="227" spans="2:6" ht="15">
      <c r="B227" s="337"/>
      <c r="C227" s="24">
        <v>633004</v>
      </c>
      <c r="D227" s="28" t="s">
        <v>903</v>
      </c>
      <c r="E227" s="26">
        <v>50</v>
      </c>
      <c r="F227" s="26">
        <v>2</v>
      </c>
    </row>
    <row r="228" spans="2:6" ht="15">
      <c r="B228" s="337"/>
      <c r="C228" s="24">
        <v>633006</v>
      </c>
      <c r="D228" s="28" t="s">
        <v>839</v>
      </c>
      <c r="E228" s="26">
        <v>50</v>
      </c>
      <c r="F228" s="26">
        <v>6</v>
      </c>
    </row>
    <row r="229" spans="2:6" ht="15" outlineLevel="1">
      <c r="B229" s="337"/>
      <c r="C229" s="24">
        <v>633010</v>
      </c>
      <c r="D229" s="25" t="s">
        <v>904</v>
      </c>
      <c r="E229" s="26">
        <v>10</v>
      </c>
      <c r="F229" s="26">
        <v>3</v>
      </c>
    </row>
    <row r="230" spans="2:6" ht="15" outlineLevel="1">
      <c r="B230" s="337"/>
      <c r="C230" s="24">
        <v>633011</v>
      </c>
      <c r="D230" s="25" t="s">
        <v>901</v>
      </c>
      <c r="E230" s="26">
        <v>1070</v>
      </c>
      <c r="F230" s="26">
        <v>527</v>
      </c>
    </row>
    <row r="231" spans="2:6" ht="15.75">
      <c r="B231" s="337"/>
      <c r="C231" s="19">
        <v>635</v>
      </c>
      <c r="D231" s="23" t="s">
        <v>848</v>
      </c>
      <c r="E231" s="21">
        <v>50</v>
      </c>
      <c r="F231" s="21">
        <v>3</v>
      </c>
    </row>
    <row r="232" spans="2:6" ht="15.75" outlineLevel="1">
      <c r="B232" s="337"/>
      <c r="C232" s="19">
        <v>637</v>
      </c>
      <c r="D232" s="23" t="s">
        <v>850</v>
      </c>
      <c r="E232" s="21">
        <f>SUM(E233:E236)</f>
        <v>40</v>
      </c>
      <c r="F232" s="21">
        <f>SUM(F233:F236)</f>
        <v>17</v>
      </c>
    </row>
    <row r="233" spans="2:6" ht="15" outlineLevel="2">
      <c r="B233" s="337"/>
      <c r="C233" s="24">
        <v>637004</v>
      </c>
      <c r="D233" s="25" t="s">
        <v>855</v>
      </c>
      <c r="E233" s="26">
        <v>20</v>
      </c>
      <c r="F233" s="26">
        <v>12</v>
      </c>
    </row>
    <row r="234" spans="2:6" ht="15" outlineLevel="2">
      <c r="B234" s="337"/>
      <c r="C234" s="24">
        <v>637005</v>
      </c>
      <c r="D234" s="25" t="s">
        <v>856</v>
      </c>
      <c r="E234" s="26">
        <v>2</v>
      </c>
      <c r="F234" s="26">
        <v>0</v>
      </c>
    </row>
    <row r="235" spans="2:6" ht="15" outlineLevel="1">
      <c r="B235" s="337"/>
      <c r="C235" s="24">
        <v>637016</v>
      </c>
      <c r="D235" s="25" t="s">
        <v>863</v>
      </c>
      <c r="E235" s="26">
        <v>13</v>
      </c>
      <c r="F235" s="26">
        <v>5</v>
      </c>
    </row>
    <row r="236" spans="2:6" ht="15" outlineLevel="1">
      <c r="B236" s="337"/>
      <c r="C236" s="24">
        <v>637027</v>
      </c>
      <c r="D236" s="25" t="s">
        <v>866</v>
      </c>
      <c r="E236" s="26">
        <v>5</v>
      </c>
      <c r="F236" s="26">
        <v>0</v>
      </c>
    </row>
    <row r="237" spans="2:6" ht="15.75">
      <c r="B237" s="337"/>
      <c r="C237" s="19">
        <v>640</v>
      </c>
      <c r="D237" s="23" t="s">
        <v>867</v>
      </c>
      <c r="E237" s="21">
        <v>20</v>
      </c>
      <c r="F237" s="21">
        <v>0</v>
      </c>
    </row>
    <row r="238" spans="2:6" ht="15">
      <c r="B238" s="337"/>
      <c r="C238" s="24">
        <v>642015</v>
      </c>
      <c r="D238" s="25" t="s">
        <v>872</v>
      </c>
      <c r="E238" s="26">
        <v>20</v>
      </c>
      <c r="F238" s="26">
        <v>0</v>
      </c>
    </row>
    <row r="239" spans="1:6" s="29" customFormat="1" ht="15.75">
      <c r="A239" s="440"/>
      <c r="B239" s="339" t="s">
        <v>304</v>
      </c>
      <c r="C239" s="16"/>
      <c r="D239" s="17"/>
      <c r="E239" s="18">
        <f>E240</f>
        <v>0</v>
      </c>
      <c r="F239" s="18">
        <f>F240+F241+F242</f>
        <v>368</v>
      </c>
    </row>
    <row r="240" spans="1:6" s="13" customFormat="1" ht="15.75">
      <c r="A240" s="440"/>
      <c r="B240" s="338"/>
      <c r="C240" s="19">
        <v>610</v>
      </c>
      <c r="D240" s="20" t="s">
        <v>826</v>
      </c>
      <c r="E240" s="21">
        <v>0</v>
      </c>
      <c r="F240" s="21">
        <v>192</v>
      </c>
    </row>
    <row r="241" spans="1:6" s="13" customFormat="1" ht="15.75">
      <c r="A241" s="440"/>
      <c r="B241" s="338"/>
      <c r="C241" s="22">
        <v>620</v>
      </c>
      <c r="D241" s="20" t="s">
        <v>827</v>
      </c>
      <c r="E241" s="21">
        <v>0</v>
      </c>
      <c r="F241" s="21">
        <v>67</v>
      </c>
    </row>
    <row r="242" spans="1:6" s="13" customFormat="1" ht="15.75">
      <c r="A242" s="440"/>
      <c r="B242" s="338"/>
      <c r="C242" s="19">
        <v>630</v>
      </c>
      <c r="D242" s="23" t="s">
        <v>828</v>
      </c>
      <c r="E242" s="21">
        <v>0</v>
      </c>
      <c r="F242" s="21">
        <f>F243+F249+F247</f>
        <v>109</v>
      </c>
    </row>
    <row r="243" spans="1:6" s="13" customFormat="1" ht="15.75">
      <c r="A243" s="440"/>
      <c r="B243" s="337" t="s">
        <v>829</v>
      </c>
      <c r="C243" s="19">
        <v>633</v>
      </c>
      <c r="D243" s="23" t="s">
        <v>832</v>
      </c>
      <c r="E243" s="21">
        <v>0</v>
      </c>
      <c r="F243" s="21">
        <f>SUM(F244:F246)</f>
        <v>71</v>
      </c>
    </row>
    <row r="244" spans="2:6" ht="15">
      <c r="B244" s="337"/>
      <c r="C244" s="24">
        <v>633006</v>
      </c>
      <c r="D244" s="28" t="s">
        <v>839</v>
      </c>
      <c r="E244" s="26">
        <v>0</v>
      </c>
      <c r="F244" s="26">
        <v>19</v>
      </c>
    </row>
    <row r="245" spans="2:6" ht="15">
      <c r="B245" s="337"/>
      <c r="C245" s="24">
        <v>633010</v>
      </c>
      <c r="D245" s="25" t="s">
        <v>904</v>
      </c>
      <c r="E245" s="26">
        <v>0</v>
      </c>
      <c r="F245" s="26">
        <v>51</v>
      </c>
    </row>
    <row r="246" spans="2:6" ht="15">
      <c r="B246" s="337"/>
      <c r="C246" s="24">
        <v>633015</v>
      </c>
      <c r="D246" s="25" t="s">
        <v>843</v>
      </c>
      <c r="E246" s="26">
        <v>0</v>
      </c>
      <c r="F246" s="26">
        <v>1</v>
      </c>
    </row>
    <row r="247" spans="2:6" ht="15.75">
      <c r="B247" s="337"/>
      <c r="C247" s="19">
        <v>634</v>
      </c>
      <c r="D247" s="23" t="s">
        <v>845</v>
      </c>
      <c r="E247" s="26">
        <v>0</v>
      </c>
      <c r="F247" s="21">
        <v>2</v>
      </c>
    </row>
    <row r="248" spans="2:6" ht="15.75">
      <c r="B248" s="337"/>
      <c r="C248" s="19">
        <v>635</v>
      </c>
      <c r="D248" s="23" t="s">
        <v>848</v>
      </c>
      <c r="E248" s="26">
        <v>0</v>
      </c>
      <c r="F248" s="21">
        <v>1</v>
      </c>
    </row>
    <row r="249" spans="2:6" ht="15.75">
      <c r="B249" s="337"/>
      <c r="C249" s="19">
        <v>637</v>
      </c>
      <c r="D249" s="23" t="s">
        <v>850</v>
      </c>
      <c r="E249" s="26">
        <v>0</v>
      </c>
      <c r="F249" s="21">
        <f>SUM(F250:F252)</f>
        <v>36</v>
      </c>
    </row>
    <row r="250" spans="2:6" ht="15">
      <c r="B250" s="337"/>
      <c r="C250" s="24">
        <v>637014</v>
      </c>
      <c r="D250" s="25" t="s">
        <v>861</v>
      </c>
      <c r="E250" s="26">
        <v>0</v>
      </c>
      <c r="F250" s="26">
        <v>22</v>
      </c>
    </row>
    <row r="251" spans="2:6" ht="15">
      <c r="B251" s="337"/>
      <c r="C251" s="24">
        <v>637015</v>
      </c>
      <c r="D251" s="25" t="s">
        <v>862</v>
      </c>
      <c r="E251" s="26">
        <v>0</v>
      </c>
      <c r="F251" s="26">
        <v>11</v>
      </c>
    </row>
    <row r="252" spans="2:6" ht="15">
      <c r="B252" s="337"/>
      <c r="C252" s="24">
        <v>637016</v>
      </c>
      <c r="D252" s="25" t="s">
        <v>863</v>
      </c>
      <c r="E252" s="26">
        <v>0</v>
      </c>
      <c r="F252" s="26">
        <v>3</v>
      </c>
    </row>
    <row r="253" spans="2:6" ht="15">
      <c r="B253" s="337"/>
      <c r="C253" s="24"/>
      <c r="D253" s="25"/>
      <c r="E253" s="26"/>
      <c r="F253" s="26"/>
    </row>
    <row r="254" spans="1:6" s="29" customFormat="1" ht="15.75">
      <c r="A254" s="440"/>
      <c r="B254" s="339" t="s">
        <v>305</v>
      </c>
      <c r="C254" s="16"/>
      <c r="D254" s="17"/>
      <c r="E254" s="18">
        <f>E255</f>
        <v>0</v>
      </c>
      <c r="F254" s="18">
        <f>F255+F257</f>
        <v>7</v>
      </c>
    </row>
    <row r="255" spans="1:6" s="13" customFormat="1" ht="15.75">
      <c r="A255" s="440"/>
      <c r="B255" s="337"/>
      <c r="C255" s="19">
        <v>633</v>
      </c>
      <c r="D255" s="23" t="s">
        <v>832</v>
      </c>
      <c r="E255" s="21">
        <v>0</v>
      </c>
      <c r="F255" s="21">
        <v>1</v>
      </c>
    </row>
    <row r="256" spans="2:6" ht="15">
      <c r="B256" s="337"/>
      <c r="C256" s="24">
        <v>633006</v>
      </c>
      <c r="D256" s="28" t="s">
        <v>839</v>
      </c>
      <c r="E256" s="26">
        <v>0</v>
      </c>
      <c r="F256" s="26">
        <v>1</v>
      </c>
    </row>
    <row r="257" spans="1:6" s="13" customFormat="1" ht="15.75" outlineLevel="1">
      <c r="A257" s="440"/>
      <c r="B257" s="338"/>
      <c r="C257" s="22">
        <v>637</v>
      </c>
      <c r="D257" s="20" t="s">
        <v>850</v>
      </c>
      <c r="E257" s="21">
        <v>0</v>
      </c>
      <c r="F257" s="21">
        <v>6</v>
      </c>
    </row>
    <row r="258" spans="2:6" ht="15" outlineLevel="1">
      <c r="B258" s="337"/>
      <c r="C258" s="24">
        <v>637004</v>
      </c>
      <c r="D258" s="25" t="s">
        <v>855</v>
      </c>
      <c r="E258" s="26">
        <v>0</v>
      </c>
      <c r="F258" s="26">
        <v>6</v>
      </c>
    </row>
    <row r="259" spans="2:6" ht="15.75">
      <c r="B259" s="337"/>
      <c r="C259" s="19"/>
      <c r="D259" s="20"/>
      <c r="E259" s="21"/>
      <c r="F259" s="21"/>
    </row>
    <row r="260" spans="1:6" s="29" customFormat="1" ht="15.75">
      <c r="A260" s="440"/>
      <c r="B260" s="339" t="s">
        <v>905</v>
      </c>
      <c r="C260" s="16"/>
      <c r="D260" s="17"/>
      <c r="E260" s="18">
        <f>E261</f>
        <v>1840</v>
      </c>
      <c r="F260" s="18">
        <f>F261</f>
        <v>1227</v>
      </c>
    </row>
    <row r="261" spans="2:6" ht="15.75">
      <c r="B261" s="338"/>
      <c r="C261" s="19">
        <v>637</v>
      </c>
      <c r="D261" s="23" t="s">
        <v>850</v>
      </c>
      <c r="E261" s="21">
        <f>SUM(E262)</f>
        <v>1840</v>
      </c>
      <c r="F261" s="21">
        <f>SUM(F262)</f>
        <v>1227</v>
      </c>
    </row>
    <row r="262" spans="2:6" ht="15" outlineLevel="1">
      <c r="B262" s="337"/>
      <c r="C262" s="24">
        <v>637004</v>
      </c>
      <c r="D262" s="25" t="s">
        <v>855</v>
      </c>
      <c r="E262" s="26">
        <v>1840</v>
      </c>
      <c r="F262" s="26">
        <v>1227</v>
      </c>
    </row>
    <row r="263" spans="2:6" ht="15" outlineLevel="1">
      <c r="B263" s="337"/>
      <c r="C263" s="24"/>
      <c r="D263" s="25"/>
      <c r="E263" s="26"/>
      <c r="F263" s="26"/>
    </row>
    <row r="264" spans="1:6" s="29" customFormat="1" ht="15.75">
      <c r="A264" s="440"/>
      <c r="B264" s="339" t="s">
        <v>906</v>
      </c>
      <c r="C264" s="16"/>
      <c r="D264" s="17"/>
      <c r="E264" s="18">
        <f>E265</f>
        <v>4500</v>
      </c>
      <c r="F264" s="18">
        <f>F265</f>
        <v>1055</v>
      </c>
    </row>
    <row r="265" spans="1:6" s="13" customFormat="1" ht="15.75" outlineLevel="1">
      <c r="A265" s="440"/>
      <c r="B265" s="338"/>
      <c r="C265" s="22">
        <v>637</v>
      </c>
      <c r="D265" s="20" t="s">
        <v>850</v>
      </c>
      <c r="E265" s="21">
        <v>4500</v>
      </c>
      <c r="F265" s="21">
        <f>SUM(F266:F268)</f>
        <v>1055</v>
      </c>
    </row>
    <row r="266" spans="2:6" ht="15" outlineLevel="1">
      <c r="B266" s="337"/>
      <c r="C266" s="24">
        <v>637004</v>
      </c>
      <c r="D266" s="25" t="s">
        <v>855</v>
      </c>
      <c r="E266" s="26">
        <v>0</v>
      </c>
      <c r="F266" s="26">
        <v>5</v>
      </c>
    </row>
    <row r="267" spans="2:6" ht="15" outlineLevel="1">
      <c r="B267" s="337"/>
      <c r="C267" s="24">
        <v>637005</v>
      </c>
      <c r="D267" s="25" t="s">
        <v>856</v>
      </c>
      <c r="E267" s="26">
        <v>0</v>
      </c>
      <c r="F267" s="26">
        <v>750</v>
      </c>
    </row>
    <row r="268" spans="2:6" ht="15" outlineLevel="1">
      <c r="B268" s="337"/>
      <c r="C268" s="24">
        <v>637011</v>
      </c>
      <c r="D268" s="25" t="s">
        <v>907</v>
      </c>
      <c r="E268" s="26">
        <f>3000+1500</f>
        <v>4500</v>
      </c>
      <c r="F268" s="26">
        <v>300</v>
      </c>
    </row>
    <row r="269" spans="1:6" s="29" customFormat="1" ht="15.75">
      <c r="A269" s="440"/>
      <c r="B269" s="339" t="s">
        <v>908</v>
      </c>
      <c r="C269" s="16"/>
      <c r="D269" s="32"/>
      <c r="E269" s="18">
        <f>E270+E272</f>
        <v>97300</v>
      </c>
      <c r="F269" s="18">
        <f>F270+F272</f>
        <v>58068</v>
      </c>
    </row>
    <row r="270" spans="2:6" ht="15.75">
      <c r="B270" s="337"/>
      <c r="C270" s="19">
        <v>637</v>
      </c>
      <c r="D270" s="23" t="s">
        <v>850</v>
      </c>
      <c r="E270" s="21">
        <f>E271</f>
        <v>7500</v>
      </c>
      <c r="F270" s="21">
        <f>F271</f>
        <v>5368</v>
      </c>
    </row>
    <row r="271" spans="2:6" ht="15" outlineLevel="1">
      <c r="B271" s="337"/>
      <c r="C271" s="24">
        <v>637004</v>
      </c>
      <c r="D271" s="25" t="str">
        <f>D280</f>
        <v>Všeobecné služby</v>
      </c>
      <c r="E271" s="26">
        <v>7500</v>
      </c>
      <c r="F271" s="26">
        <v>5368</v>
      </c>
    </row>
    <row r="272" spans="2:6" ht="15.75">
      <c r="B272" s="337"/>
      <c r="C272" s="19">
        <v>640</v>
      </c>
      <c r="D272" s="23" t="s">
        <v>867</v>
      </c>
      <c r="E272" s="21">
        <f>SUM(E273:E274)</f>
        <v>89800</v>
      </c>
      <c r="F272" s="21">
        <f>SUM(F273:F274)</f>
        <v>52700</v>
      </c>
    </row>
    <row r="273" spans="2:6" ht="15">
      <c r="B273" s="337"/>
      <c r="C273" s="24">
        <v>644002</v>
      </c>
      <c r="D273" s="25" t="s">
        <v>909</v>
      </c>
      <c r="E273" s="26">
        <v>82300</v>
      </c>
      <c r="F273" s="26">
        <f>6581+41700</f>
        <v>48281</v>
      </c>
    </row>
    <row r="274" spans="2:6" ht="15">
      <c r="B274" s="337"/>
      <c r="C274" s="24">
        <v>642001</v>
      </c>
      <c r="D274" s="25" t="s">
        <v>910</v>
      </c>
      <c r="E274" s="26">
        <v>7500</v>
      </c>
      <c r="F274" s="26">
        <v>4419</v>
      </c>
    </row>
    <row r="275" spans="1:6" s="29" customFormat="1" ht="15.75">
      <c r="A275" s="440"/>
      <c r="B275" s="335" t="s">
        <v>911</v>
      </c>
      <c r="C275" s="33"/>
      <c r="D275" s="32"/>
      <c r="E275" s="18">
        <f>E276</f>
        <v>59600</v>
      </c>
      <c r="F275" s="18">
        <f>F276</f>
        <v>22588</v>
      </c>
    </row>
    <row r="276" spans="2:6" ht="15.75">
      <c r="B276" s="337"/>
      <c r="C276" s="19">
        <v>635</v>
      </c>
      <c r="D276" s="23" t="s">
        <v>848</v>
      </c>
      <c r="E276" s="21">
        <v>59600</v>
      </c>
      <c r="F276" s="21">
        <v>22588</v>
      </c>
    </row>
    <row r="277" spans="2:6" ht="15.75">
      <c r="B277" s="337"/>
      <c r="C277" s="19"/>
      <c r="D277" s="23"/>
      <c r="E277" s="21"/>
      <c r="F277" s="21"/>
    </row>
    <row r="278" spans="1:6" s="35" customFormat="1" ht="15.75">
      <c r="A278" s="440"/>
      <c r="B278" s="339" t="s">
        <v>912</v>
      </c>
      <c r="C278" s="16"/>
      <c r="D278" s="34"/>
      <c r="E278" s="18">
        <f>E279</f>
        <v>2000</v>
      </c>
      <c r="F278" s="18">
        <v>24</v>
      </c>
    </row>
    <row r="279" spans="2:6" ht="15.75" outlineLevel="1">
      <c r="B279" s="337"/>
      <c r="C279" s="19">
        <v>637</v>
      </c>
      <c r="D279" s="23" t="s">
        <v>850</v>
      </c>
      <c r="E279" s="21">
        <f>E280</f>
        <v>2000</v>
      </c>
      <c r="F279" s="21">
        <v>24</v>
      </c>
    </row>
    <row r="280" spans="2:6" ht="15" outlineLevel="2">
      <c r="B280" s="337"/>
      <c r="C280" s="24">
        <v>637004</v>
      </c>
      <c r="D280" s="25" t="s">
        <v>855</v>
      </c>
      <c r="E280" s="26">
        <v>2000</v>
      </c>
      <c r="F280" s="26">
        <v>24</v>
      </c>
    </row>
    <row r="281" spans="2:6" ht="15" outlineLevel="2">
      <c r="B281" s="337"/>
      <c r="C281" s="24"/>
      <c r="D281" s="25"/>
      <c r="E281" s="26"/>
      <c r="F281" s="26"/>
    </row>
    <row r="282" spans="1:6" s="29" customFormat="1" ht="15.75">
      <c r="A282" s="440"/>
      <c r="B282" s="343" t="s">
        <v>913</v>
      </c>
      <c r="C282" s="16"/>
      <c r="D282" s="17"/>
      <c r="E282" s="18">
        <f>E283+E285+E287</f>
        <v>38869</v>
      </c>
      <c r="F282" s="18">
        <f>F283+F285+F287</f>
        <v>13959</v>
      </c>
    </row>
    <row r="283" spans="2:6" ht="15.75">
      <c r="B283" s="338"/>
      <c r="C283" s="19">
        <v>632</v>
      </c>
      <c r="D283" s="20" t="s">
        <v>831</v>
      </c>
      <c r="E283" s="21">
        <v>200</v>
      </c>
      <c r="F283" s="21">
        <v>0</v>
      </c>
    </row>
    <row r="284" spans="2:6" ht="15" outlineLevel="1">
      <c r="B284" s="337"/>
      <c r="C284" s="24">
        <v>632002</v>
      </c>
      <c r="D284" s="25" t="s">
        <v>914</v>
      </c>
      <c r="E284" s="26">
        <v>200</v>
      </c>
      <c r="F284" s="26">
        <v>0</v>
      </c>
    </row>
    <row r="285" spans="2:6" ht="15.75">
      <c r="B285" s="337"/>
      <c r="C285" s="19">
        <v>635</v>
      </c>
      <c r="D285" s="23" t="s">
        <v>848</v>
      </c>
      <c r="E285" s="21">
        <f>SUM(E286:E286)</f>
        <v>23400</v>
      </c>
      <c r="F285" s="21">
        <f>SUM(F286:F286)</f>
        <v>8486</v>
      </c>
    </row>
    <row r="286" spans="2:6" ht="15" outlineLevel="1">
      <c r="B286" s="337"/>
      <c r="C286" s="24">
        <v>635006</v>
      </c>
      <c r="D286" s="25" t="s">
        <v>915</v>
      </c>
      <c r="E286" s="26">
        <v>23400</v>
      </c>
      <c r="F286" s="26">
        <f>8481+5</f>
        <v>8486</v>
      </c>
    </row>
    <row r="287" spans="2:6" ht="15.75">
      <c r="B287" s="337"/>
      <c r="C287" s="19">
        <v>637</v>
      </c>
      <c r="D287" s="23" t="s">
        <v>850</v>
      </c>
      <c r="E287" s="21">
        <f>SUM(E288:E288)</f>
        <v>15269</v>
      </c>
      <c r="F287" s="21">
        <v>5473</v>
      </c>
    </row>
    <row r="288" spans="2:6" ht="15">
      <c r="B288" s="337"/>
      <c r="C288" s="24">
        <v>637004</v>
      </c>
      <c r="D288" s="28" t="s">
        <v>916</v>
      </c>
      <c r="E288" s="26">
        <v>15269</v>
      </c>
      <c r="F288" s="26">
        <v>5473</v>
      </c>
    </row>
    <row r="289" spans="2:6" ht="15.75">
      <c r="B289" s="337"/>
      <c r="C289" s="24"/>
      <c r="D289" s="28"/>
      <c r="E289" s="21"/>
      <c r="F289" s="21"/>
    </row>
    <row r="290" spans="1:6" s="29" customFormat="1" ht="15.75">
      <c r="A290" s="440"/>
      <c r="B290" s="339" t="s">
        <v>917</v>
      </c>
      <c r="C290" s="16"/>
      <c r="D290" s="17"/>
      <c r="E290" s="18">
        <f>E291</f>
        <v>39851</v>
      </c>
      <c r="F290" s="18">
        <f>F291</f>
        <v>12075</v>
      </c>
    </row>
    <row r="291" spans="2:6" ht="15.75">
      <c r="B291" s="337"/>
      <c r="C291" s="19">
        <v>635</v>
      </c>
      <c r="D291" s="23" t="s">
        <v>848</v>
      </c>
      <c r="E291" s="21">
        <v>39851</v>
      </c>
      <c r="F291" s="21">
        <f>SUM(F292)</f>
        <v>12075</v>
      </c>
    </row>
    <row r="292" spans="2:6" ht="15" outlineLevel="1">
      <c r="B292" s="337"/>
      <c r="C292" s="24">
        <v>635006</v>
      </c>
      <c r="D292" s="25" t="s">
        <v>918</v>
      </c>
      <c r="E292" s="26">
        <v>39851</v>
      </c>
      <c r="F292" s="26">
        <v>12075</v>
      </c>
    </row>
    <row r="293" spans="2:6" ht="15" outlineLevel="1">
      <c r="B293" s="337"/>
      <c r="C293" s="24"/>
      <c r="D293" s="25"/>
      <c r="E293" s="26"/>
      <c r="F293" s="26"/>
    </row>
    <row r="294" spans="1:6" s="29" customFormat="1" ht="15.75">
      <c r="A294" s="440"/>
      <c r="B294" s="335" t="s">
        <v>919</v>
      </c>
      <c r="C294" s="16"/>
      <c r="D294" s="32"/>
      <c r="E294" s="18">
        <v>6500</v>
      </c>
      <c r="F294" s="18">
        <f>F295</f>
        <v>1745</v>
      </c>
    </row>
    <row r="295" spans="2:6" ht="15.75">
      <c r="B295" s="337"/>
      <c r="C295" s="19">
        <v>635</v>
      </c>
      <c r="D295" s="23" t="s">
        <v>848</v>
      </c>
      <c r="E295" s="21">
        <v>6500</v>
      </c>
      <c r="F295" s="21">
        <f>SUM(F296)</f>
        <v>1745</v>
      </c>
    </row>
    <row r="296" spans="2:6" ht="15" outlineLevel="1">
      <c r="B296" s="337"/>
      <c r="C296" s="24">
        <v>635006</v>
      </c>
      <c r="D296" s="25" t="s">
        <v>920</v>
      </c>
      <c r="E296" s="26">
        <v>6500</v>
      </c>
      <c r="F296" s="26">
        <v>1745</v>
      </c>
    </row>
    <row r="297" spans="2:6" ht="15.75">
      <c r="B297" s="336"/>
      <c r="C297" s="19"/>
      <c r="D297" s="25"/>
      <c r="E297" s="21"/>
      <c r="F297" s="21"/>
    </row>
    <row r="298" spans="1:6" s="29" customFormat="1" ht="15.75">
      <c r="A298" s="440"/>
      <c r="B298" s="335" t="s">
        <v>921</v>
      </c>
      <c r="C298" s="16"/>
      <c r="D298" s="32"/>
      <c r="E298" s="18">
        <f>E299+E300+E302+E303</f>
        <v>5980</v>
      </c>
      <c r="F298" s="18">
        <f>F299+F300+F302+F303</f>
        <v>2413</v>
      </c>
    </row>
    <row r="299" spans="2:6" ht="15.75">
      <c r="B299" s="338"/>
      <c r="C299" s="19">
        <v>632</v>
      </c>
      <c r="D299" s="20" t="s">
        <v>831</v>
      </c>
      <c r="E299" s="21">
        <v>4800</v>
      </c>
      <c r="F299" s="21">
        <v>2329</v>
      </c>
    </row>
    <row r="300" spans="2:6" ht="15.75">
      <c r="B300" s="336"/>
      <c r="C300" s="19">
        <v>633</v>
      </c>
      <c r="D300" s="23" t="s">
        <v>832</v>
      </c>
      <c r="E300" s="21">
        <v>100</v>
      </c>
      <c r="F300" s="21">
        <v>0</v>
      </c>
    </row>
    <row r="301" spans="2:6" ht="15">
      <c r="B301" s="344" t="s">
        <v>829</v>
      </c>
      <c r="C301" s="24">
        <v>633006</v>
      </c>
      <c r="D301" s="25" t="s">
        <v>839</v>
      </c>
      <c r="E301" s="26">
        <v>100</v>
      </c>
      <c r="F301" s="26">
        <v>0</v>
      </c>
    </row>
    <row r="302" spans="2:6" ht="15.75">
      <c r="B302" s="336"/>
      <c r="C302" s="19">
        <v>635</v>
      </c>
      <c r="D302" s="23" t="s">
        <v>848</v>
      </c>
      <c r="E302" s="21">
        <v>1000</v>
      </c>
      <c r="F302" s="21">
        <v>70</v>
      </c>
    </row>
    <row r="303" spans="2:6" ht="15.75" outlineLevel="1">
      <c r="B303" s="337"/>
      <c r="C303" s="19">
        <v>637</v>
      </c>
      <c r="D303" s="23" t="s">
        <v>850</v>
      </c>
      <c r="E303" s="21">
        <f>SUM(E304)</f>
        <v>80</v>
      </c>
      <c r="F303" s="21">
        <v>14</v>
      </c>
    </row>
    <row r="304" spans="2:6" ht="15.75">
      <c r="B304" s="336"/>
      <c r="C304" s="24">
        <v>637027</v>
      </c>
      <c r="D304" s="25" t="s">
        <v>866</v>
      </c>
      <c r="E304" s="26">
        <v>80</v>
      </c>
      <c r="F304" s="26">
        <v>14</v>
      </c>
    </row>
    <row r="305" spans="2:6" ht="15.75">
      <c r="B305" s="336"/>
      <c r="C305" s="19"/>
      <c r="D305" s="25"/>
      <c r="E305" s="21"/>
      <c r="F305" s="21"/>
    </row>
    <row r="306" spans="1:6" s="29" customFormat="1" ht="15.75">
      <c r="A306" s="440"/>
      <c r="B306" s="339" t="s">
        <v>922</v>
      </c>
      <c r="C306" s="16"/>
      <c r="D306" s="32"/>
      <c r="E306" s="18">
        <f>E307+E309</f>
        <v>27800</v>
      </c>
      <c r="F306" s="18">
        <f>F307+F309</f>
        <v>20718</v>
      </c>
    </row>
    <row r="307" spans="2:6" ht="15.75">
      <c r="B307" s="338"/>
      <c r="C307" s="19">
        <v>632</v>
      </c>
      <c r="D307" s="20" t="s">
        <v>831</v>
      </c>
      <c r="E307" s="21">
        <f>E308</f>
        <v>17000</v>
      </c>
      <c r="F307" s="21">
        <f>F308</f>
        <v>11697</v>
      </c>
    </row>
    <row r="308" spans="2:6" ht="15" outlineLevel="1">
      <c r="B308" s="337"/>
      <c r="C308" s="27" t="s">
        <v>923</v>
      </c>
      <c r="D308" s="25" t="s">
        <v>885</v>
      </c>
      <c r="E308" s="26">
        <v>17000</v>
      </c>
      <c r="F308" s="26">
        <v>11697</v>
      </c>
    </row>
    <row r="309" spans="2:6" ht="15.75">
      <c r="B309" s="337"/>
      <c r="C309" s="19">
        <v>635</v>
      </c>
      <c r="D309" s="23" t="s">
        <v>848</v>
      </c>
      <c r="E309" s="21">
        <f>E310</f>
        <v>10800</v>
      </c>
      <c r="F309" s="21">
        <f>F310</f>
        <v>9021</v>
      </c>
    </row>
    <row r="310" spans="2:6" ht="15" outlineLevel="1">
      <c r="B310" s="337"/>
      <c r="C310" s="24">
        <v>635006</v>
      </c>
      <c r="D310" s="25" t="s">
        <v>924</v>
      </c>
      <c r="E310" s="26">
        <v>10800</v>
      </c>
      <c r="F310" s="26">
        <f>191+8830</f>
        <v>9021</v>
      </c>
    </row>
    <row r="311" spans="2:6" ht="15.75">
      <c r="B311" s="337"/>
      <c r="C311" s="27"/>
      <c r="D311" s="25"/>
      <c r="E311" s="21"/>
      <c r="F311" s="21"/>
    </row>
    <row r="312" spans="1:6" s="29" customFormat="1" ht="15.75">
      <c r="A312" s="440"/>
      <c r="B312" s="339" t="s">
        <v>925</v>
      </c>
      <c r="C312" s="36"/>
      <c r="D312" s="32"/>
      <c r="E312" s="18">
        <f>E313+E314+E315</f>
        <v>367087</v>
      </c>
      <c r="F312" s="18">
        <f>F313+F314+F315</f>
        <v>221817</v>
      </c>
    </row>
    <row r="313" spans="2:6" ht="15.75">
      <c r="B313" s="338"/>
      <c r="C313" s="19">
        <v>632</v>
      </c>
      <c r="D313" s="20" t="s">
        <v>831</v>
      </c>
      <c r="E313" s="21">
        <v>276745</v>
      </c>
      <c r="F313" s="21">
        <v>167105</v>
      </c>
    </row>
    <row r="314" spans="2:6" ht="15.75" outlineLevel="1">
      <c r="B314" s="337"/>
      <c r="C314" s="19">
        <v>635</v>
      </c>
      <c r="D314" s="23" t="s">
        <v>848</v>
      </c>
      <c r="E314" s="21">
        <v>56152</v>
      </c>
      <c r="F314" s="21">
        <v>38656</v>
      </c>
    </row>
    <row r="315" spans="2:6" ht="15.75" outlineLevel="1">
      <c r="B315" s="337"/>
      <c r="C315" s="19">
        <v>637</v>
      </c>
      <c r="D315" s="23" t="s">
        <v>850</v>
      </c>
      <c r="E315" s="21">
        <f>SUM(E316:E320)</f>
        <v>34190</v>
      </c>
      <c r="F315" s="21">
        <f>SUM(F316:F320)</f>
        <v>16056</v>
      </c>
    </row>
    <row r="316" spans="2:6" ht="15" outlineLevel="1">
      <c r="B316" s="337"/>
      <c r="C316" s="24">
        <v>637004</v>
      </c>
      <c r="D316" s="25" t="s">
        <v>855</v>
      </c>
      <c r="E316" s="26">
        <v>29050</v>
      </c>
      <c r="F316" s="26">
        <v>13003</v>
      </c>
    </row>
    <row r="317" spans="2:6" ht="15" outlineLevel="1">
      <c r="B317" s="337"/>
      <c r="C317" s="24">
        <v>637005</v>
      </c>
      <c r="D317" s="25" t="s">
        <v>856</v>
      </c>
      <c r="E317" s="26">
        <v>4000</v>
      </c>
      <c r="F317" s="26">
        <v>1995</v>
      </c>
    </row>
    <row r="318" spans="2:6" ht="15" outlineLevel="1">
      <c r="B318" s="337"/>
      <c r="C318" s="24">
        <v>637011</v>
      </c>
      <c r="D318" s="25" t="s">
        <v>306</v>
      </c>
      <c r="E318" s="25">
        <v>0</v>
      </c>
      <c r="F318" s="26">
        <v>28</v>
      </c>
    </row>
    <row r="319" spans="2:6" ht="15" outlineLevel="1">
      <c r="B319" s="337"/>
      <c r="C319" s="24">
        <v>637012</v>
      </c>
      <c r="D319" s="25" t="s">
        <v>926</v>
      </c>
      <c r="E319" s="26">
        <v>940</v>
      </c>
      <c r="F319" s="26">
        <v>496</v>
      </c>
    </row>
    <row r="320" spans="2:6" ht="15" outlineLevel="1">
      <c r="B320" s="337"/>
      <c r="C320" s="24">
        <v>637015</v>
      </c>
      <c r="D320" s="25" t="s">
        <v>862</v>
      </c>
      <c r="E320" s="26">
        <v>200</v>
      </c>
      <c r="F320" s="26">
        <v>534</v>
      </c>
    </row>
    <row r="321" spans="2:6" ht="15.75">
      <c r="B321" s="337"/>
      <c r="C321" s="27"/>
      <c r="D321" s="25"/>
      <c r="E321" s="21"/>
      <c r="F321" s="21"/>
    </row>
    <row r="322" spans="1:6" s="29" customFormat="1" ht="15.75">
      <c r="A322" s="440"/>
      <c r="B322" s="339" t="s">
        <v>927</v>
      </c>
      <c r="C322" s="31"/>
      <c r="D322" s="32"/>
      <c r="E322" s="18">
        <f>E323+E324+E325+E326+E331+E332+E333+E338</f>
        <v>28974</v>
      </c>
      <c r="F322" s="18">
        <f>F323+F324+F325+F326+F331+F332+F333+F338</f>
        <v>11993</v>
      </c>
    </row>
    <row r="323" spans="2:6" ht="15.75">
      <c r="B323" s="336" t="s">
        <v>928</v>
      </c>
      <c r="C323" s="19">
        <v>610</v>
      </c>
      <c r="D323" s="20" t="s">
        <v>826</v>
      </c>
      <c r="E323" s="21">
        <v>93</v>
      </c>
      <c r="F323" s="21">
        <v>31</v>
      </c>
    </row>
    <row r="324" spans="2:6" ht="15.75">
      <c r="B324" s="337"/>
      <c r="C324" s="22">
        <v>620</v>
      </c>
      <c r="D324" s="20" t="s">
        <v>827</v>
      </c>
      <c r="E324" s="21">
        <v>33</v>
      </c>
      <c r="F324" s="21">
        <v>11</v>
      </c>
    </row>
    <row r="325" spans="2:6" ht="15.75">
      <c r="B325" s="338"/>
      <c r="C325" s="19">
        <v>632</v>
      </c>
      <c r="D325" s="20" t="s">
        <v>831</v>
      </c>
      <c r="E325" s="21">
        <v>150</v>
      </c>
      <c r="F325" s="21">
        <f>22+3</f>
        <v>25</v>
      </c>
    </row>
    <row r="326" spans="2:6" ht="15.75">
      <c r="B326" s="337"/>
      <c r="C326" s="19">
        <v>633</v>
      </c>
      <c r="D326" s="23" t="s">
        <v>832</v>
      </c>
      <c r="E326" s="21">
        <f>SUM(E327:E330)</f>
        <v>100</v>
      </c>
      <c r="F326" s="21">
        <f>SUM(F327:F330)</f>
        <v>3</v>
      </c>
    </row>
    <row r="327" spans="2:6" ht="15" outlineLevel="1">
      <c r="B327" s="337"/>
      <c r="C327" s="24">
        <v>633001</v>
      </c>
      <c r="D327" s="25" t="s">
        <v>833</v>
      </c>
      <c r="E327" s="26">
        <v>45</v>
      </c>
      <c r="F327" s="26">
        <v>0</v>
      </c>
    </row>
    <row r="328" spans="2:6" ht="15" outlineLevel="1">
      <c r="B328" s="337"/>
      <c r="C328" s="24">
        <v>633004</v>
      </c>
      <c r="D328" s="25" t="s">
        <v>837</v>
      </c>
      <c r="E328" s="26">
        <v>20</v>
      </c>
      <c r="F328" s="26">
        <v>3</v>
      </c>
    </row>
    <row r="329" spans="2:6" ht="15" outlineLevel="1">
      <c r="B329" s="337"/>
      <c r="C329" s="24">
        <v>633006</v>
      </c>
      <c r="D329" s="25" t="s">
        <v>839</v>
      </c>
      <c r="E329" s="26">
        <v>33</v>
      </c>
      <c r="F329" s="26">
        <v>0</v>
      </c>
    </row>
    <row r="330" spans="2:6" ht="15" outlineLevel="1">
      <c r="B330" s="337"/>
      <c r="C330" s="24">
        <v>633010</v>
      </c>
      <c r="D330" s="25" t="s">
        <v>841</v>
      </c>
      <c r="E330" s="26">
        <v>2</v>
      </c>
      <c r="F330" s="26">
        <v>0</v>
      </c>
    </row>
    <row r="331" spans="2:6" ht="15.75">
      <c r="B331" s="338"/>
      <c r="C331" s="22">
        <v>634</v>
      </c>
      <c r="D331" s="20" t="s">
        <v>845</v>
      </c>
      <c r="E331" s="21">
        <v>3</v>
      </c>
      <c r="F331" s="21">
        <v>0</v>
      </c>
    </row>
    <row r="332" spans="2:6" ht="15.75" outlineLevel="1">
      <c r="B332" s="337"/>
      <c r="C332" s="19">
        <v>635</v>
      </c>
      <c r="D332" s="23" t="s">
        <v>848</v>
      </c>
      <c r="E332" s="21">
        <v>100</v>
      </c>
      <c r="F332" s="21">
        <v>0</v>
      </c>
    </row>
    <row r="333" spans="2:6" ht="15.75" outlineLevel="1">
      <c r="B333" s="337"/>
      <c r="C333" s="19">
        <v>637</v>
      </c>
      <c r="D333" s="23" t="s">
        <v>850</v>
      </c>
      <c r="E333" s="21">
        <f>SUM(E334:E337)</f>
        <v>30</v>
      </c>
      <c r="F333" s="21">
        <f>SUM(F334:F337)</f>
        <v>2</v>
      </c>
    </row>
    <row r="334" spans="2:6" ht="15" outlineLevel="1">
      <c r="B334" s="337"/>
      <c r="C334" s="24">
        <v>637004</v>
      </c>
      <c r="D334" s="25" t="s">
        <v>855</v>
      </c>
      <c r="E334" s="26">
        <v>18</v>
      </c>
      <c r="F334" s="26">
        <v>0</v>
      </c>
    </row>
    <row r="335" spans="2:6" ht="15" outlineLevel="1">
      <c r="B335" s="337"/>
      <c r="C335" s="24">
        <v>637005</v>
      </c>
      <c r="D335" s="25" t="s">
        <v>856</v>
      </c>
      <c r="E335" s="26">
        <v>3</v>
      </c>
      <c r="F335" s="26">
        <v>0</v>
      </c>
    </row>
    <row r="336" spans="2:6" ht="15" outlineLevel="1">
      <c r="B336" s="337"/>
      <c r="C336" s="24">
        <v>637012</v>
      </c>
      <c r="D336" s="25" t="s">
        <v>926</v>
      </c>
      <c r="E336" s="26">
        <v>8</v>
      </c>
      <c r="F336" s="26">
        <v>2</v>
      </c>
    </row>
    <row r="337" spans="2:6" ht="15" outlineLevel="1">
      <c r="B337" s="337"/>
      <c r="C337" s="24">
        <v>637016</v>
      </c>
      <c r="D337" s="25" t="s">
        <v>929</v>
      </c>
      <c r="E337" s="26">
        <v>1</v>
      </c>
      <c r="F337" s="26">
        <v>0</v>
      </c>
    </row>
    <row r="338" spans="1:6" s="13" customFormat="1" ht="15.75" outlineLevel="1">
      <c r="A338" s="440"/>
      <c r="B338" s="338"/>
      <c r="C338" s="19">
        <v>640</v>
      </c>
      <c r="D338" s="20" t="s">
        <v>930</v>
      </c>
      <c r="E338" s="21">
        <f>E339+E340+E341+E342</f>
        <v>28465</v>
      </c>
      <c r="F338" s="21">
        <f>F339+F340+F341+F342</f>
        <v>11921</v>
      </c>
    </row>
    <row r="339" spans="2:6" ht="15" outlineLevel="1">
      <c r="B339" s="337"/>
      <c r="C339" s="24">
        <v>642015</v>
      </c>
      <c r="D339" s="25" t="s">
        <v>872</v>
      </c>
      <c r="E339" s="26">
        <v>4</v>
      </c>
      <c r="F339" s="26">
        <v>0</v>
      </c>
    </row>
    <row r="340" spans="2:6" ht="15" outlineLevel="1">
      <c r="B340" s="337"/>
      <c r="C340" s="24">
        <v>641001</v>
      </c>
      <c r="D340" s="25" t="s">
        <v>931</v>
      </c>
      <c r="E340" s="26">
        <v>15397</v>
      </c>
      <c r="F340" s="26">
        <v>6800</v>
      </c>
    </row>
    <row r="341" spans="2:6" ht="15" outlineLevel="1">
      <c r="B341" s="337"/>
      <c r="C341" s="24">
        <v>642001</v>
      </c>
      <c r="D341" s="25" t="s">
        <v>932</v>
      </c>
      <c r="E341" s="26">
        <v>2500</v>
      </c>
      <c r="F341" s="26">
        <f>10+65</f>
        <v>75</v>
      </c>
    </row>
    <row r="342" spans="2:6" ht="15" outlineLevel="1">
      <c r="B342" s="337"/>
      <c r="C342" s="24">
        <v>644002</v>
      </c>
      <c r="D342" s="25" t="s">
        <v>933</v>
      </c>
      <c r="E342" s="26">
        <v>10564</v>
      </c>
      <c r="F342" s="26">
        <f>1887+268+2891</f>
        <v>5046</v>
      </c>
    </row>
    <row r="343" spans="2:6" ht="15" outlineLevel="1">
      <c r="B343" s="337"/>
      <c r="C343" s="24"/>
      <c r="D343" s="25"/>
      <c r="E343" s="26"/>
      <c r="F343" s="26"/>
    </row>
    <row r="344" spans="1:6" s="35" customFormat="1" ht="15.75" outlineLevel="1">
      <c r="A344" s="440"/>
      <c r="B344" s="339" t="s">
        <v>934</v>
      </c>
      <c r="C344" s="37"/>
      <c r="D344" s="17"/>
      <c r="E344" s="18">
        <f>SUM(E346:E346)</f>
        <v>4400</v>
      </c>
      <c r="F344" s="18">
        <f>SUM(F346:F346)</f>
        <v>1765</v>
      </c>
    </row>
    <row r="345" spans="1:6" s="13" customFormat="1" ht="15.75" outlineLevel="1">
      <c r="A345" s="440"/>
      <c r="B345" s="338"/>
      <c r="C345" s="19">
        <v>640</v>
      </c>
      <c r="D345" s="20" t="s">
        <v>930</v>
      </c>
      <c r="E345" s="21">
        <f>E346</f>
        <v>4400</v>
      </c>
      <c r="F345" s="21">
        <v>1765</v>
      </c>
    </row>
    <row r="346" spans="2:6" ht="15" outlineLevel="1">
      <c r="B346" s="337"/>
      <c r="C346" s="24">
        <v>642001</v>
      </c>
      <c r="D346" s="25" t="s">
        <v>932</v>
      </c>
      <c r="E346" s="26">
        <v>4400</v>
      </c>
      <c r="F346" s="26">
        <v>1765</v>
      </c>
    </row>
    <row r="347" spans="2:6" ht="15" outlineLevel="1">
      <c r="B347" s="337"/>
      <c r="C347" s="24"/>
      <c r="D347" s="25"/>
      <c r="E347" s="26"/>
      <c r="F347" s="26"/>
    </row>
    <row r="348" spans="1:6" s="35" customFormat="1" ht="15.75" outlineLevel="1">
      <c r="A348" s="440"/>
      <c r="B348" s="339" t="s">
        <v>935</v>
      </c>
      <c r="C348" s="37"/>
      <c r="D348" s="17"/>
      <c r="E348" s="18">
        <f>E349</f>
        <v>15524</v>
      </c>
      <c r="F348" s="18">
        <f>F349</f>
        <v>8430</v>
      </c>
    </row>
    <row r="349" spans="1:6" s="13" customFormat="1" ht="15.75" outlineLevel="1">
      <c r="A349" s="440"/>
      <c r="B349" s="338"/>
      <c r="C349" s="19">
        <v>640</v>
      </c>
      <c r="D349" s="20" t="s">
        <v>930</v>
      </c>
      <c r="E349" s="21">
        <f>E350</f>
        <v>15524</v>
      </c>
      <c r="F349" s="21">
        <f>F350</f>
        <v>8430</v>
      </c>
    </row>
    <row r="350" spans="2:6" ht="15" outlineLevel="1">
      <c r="B350" s="337"/>
      <c r="C350" s="24">
        <v>641001</v>
      </c>
      <c r="D350" s="25" t="s">
        <v>936</v>
      </c>
      <c r="E350" s="26">
        <v>15524</v>
      </c>
      <c r="F350" s="26">
        <v>8430</v>
      </c>
    </row>
    <row r="351" spans="1:6" s="13" customFormat="1" ht="15.75" outlineLevel="1">
      <c r="A351" s="440"/>
      <c r="B351" s="338"/>
      <c r="C351" s="22"/>
      <c r="D351" s="20"/>
      <c r="E351" s="21"/>
      <c r="F351" s="21"/>
    </row>
    <row r="352" spans="1:6" s="35" customFormat="1" ht="15.75">
      <c r="A352" s="440"/>
      <c r="B352" s="339" t="s">
        <v>937</v>
      </c>
      <c r="C352" s="16"/>
      <c r="D352" s="17"/>
      <c r="E352" s="18">
        <f>E353+E354+E356+E357</f>
        <v>560</v>
      </c>
      <c r="F352" s="18">
        <f>F353+F354+F356+F357</f>
        <v>391</v>
      </c>
    </row>
    <row r="353" spans="1:6" s="13" customFormat="1" ht="15.75">
      <c r="A353" s="440"/>
      <c r="B353" s="338"/>
      <c r="C353" s="19">
        <v>632</v>
      </c>
      <c r="D353" s="20" t="s">
        <v>831</v>
      </c>
      <c r="E353" s="21">
        <v>380</v>
      </c>
      <c r="F353" s="21">
        <v>324</v>
      </c>
    </row>
    <row r="354" spans="1:6" s="13" customFormat="1" ht="15.75">
      <c r="A354" s="440"/>
      <c r="B354" s="338"/>
      <c r="C354" s="19">
        <v>633</v>
      </c>
      <c r="D354" s="23" t="s">
        <v>832</v>
      </c>
      <c r="E354" s="21">
        <v>10</v>
      </c>
      <c r="F354" s="21">
        <v>1</v>
      </c>
    </row>
    <row r="355" spans="2:6" ht="15">
      <c r="B355" s="337"/>
      <c r="C355" s="24">
        <v>633006</v>
      </c>
      <c r="D355" s="25" t="s">
        <v>839</v>
      </c>
      <c r="E355" s="26">
        <v>10</v>
      </c>
      <c r="F355" s="26">
        <v>1</v>
      </c>
    </row>
    <row r="356" spans="1:6" s="13" customFormat="1" ht="15.75">
      <c r="A356" s="440"/>
      <c r="B356" s="338"/>
      <c r="C356" s="19">
        <v>635</v>
      </c>
      <c r="D356" s="23" t="s">
        <v>848</v>
      </c>
      <c r="E356" s="21">
        <v>60</v>
      </c>
      <c r="F356" s="21">
        <v>0</v>
      </c>
    </row>
    <row r="357" spans="1:6" s="13" customFormat="1" ht="15.75">
      <c r="A357" s="440"/>
      <c r="B357" s="338"/>
      <c r="C357" s="19">
        <v>637</v>
      </c>
      <c r="D357" s="23" t="s">
        <v>850</v>
      </c>
      <c r="E357" s="21">
        <v>110</v>
      </c>
      <c r="F357" s="21">
        <f>SUM(F358:F359)</f>
        <v>66</v>
      </c>
    </row>
    <row r="358" spans="1:6" s="13" customFormat="1" ht="15.75">
      <c r="A358" s="440"/>
      <c r="B358" s="338"/>
      <c r="C358" s="24">
        <v>637004</v>
      </c>
      <c r="D358" s="28" t="s">
        <v>855</v>
      </c>
      <c r="E358" s="26">
        <v>50</v>
      </c>
      <c r="F358" s="26">
        <v>28</v>
      </c>
    </row>
    <row r="359" spans="1:6" s="13" customFormat="1" ht="15.75">
      <c r="A359" s="440"/>
      <c r="B359" s="338"/>
      <c r="C359" s="24">
        <v>637027</v>
      </c>
      <c r="D359" s="25" t="s">
        <v>866</v>
      </c>
      <c r="E359" s="26">
        <v>60</v>
      </c>
      <c r="F359" s="26">
        <v>38</v>
      </c>
    </row>
    <row r="360" spans="1:6" s="29" customFormat="1" ht="15.75">
      <c r="A360" s="440"/>
      <c r="B360" s="339" t="s">
        <v>938</v>
      </c>
      <c r="C360" s="36"/>
      <c r="D360" s="32"/>
      <c r="E360" s="18">
        <f>E361+E362+E364+E365+E367</f>
        <v>1195</v>
      </c>
      <c r="F360" s="18">
        <f>F361+F362+F364+F365+F367</f>
        <v>216</v>
      </c>
    </row>
    <row r="361" spans="2:6" ht="15.75">
      <c r="B361" s="338"/>
      <c r="C361" s="19">
        <v>632</v>
      </c>
      <c r="D361" s="20" t="s">
        <v>831</v>
      </c>
      <c r="E361" s="21">
        <v>190</v>
      </c>
      <c r="F361" s="21">
        <v>14</v>
      </c>
    </row>
    <row r="362" spans="2:6" ht="15.75">
      <c r="B362" s="338"/>
      <c r="C362" s="19">
        <v>633</v>
      </c>
      <c r="D362" s="23" t="s">
        <v>832</v>
      </c>
      <c r="E362" s="21">
        <f>E363</f>
        <v>75</v>
      </c>
      <c r="F362" s="21">
        <v>24</v>
      </c>
    </row>
    <row r="363" spans="2:6" ht="15.75" outlineLevel="1">
      <c r="B363" s="338"/>
      <c r="C363" s="24">
        <v>633006</v>
      </c>
      <c r="D363" s="25" t="s">
        <v>839</v>
      </c>
      <c r="E363" s="26">
        <v>75</v>
      </c>
      <c r="F363" s="26">
        <v>24</v>
      </c>
    </row>
    <row r="364" spans="2:6" ht="15.75">
      <c r="B364" s="338"/>
      <c r="C364" s="19">
        <v>634</v>
      </c>
      <c r="D364" s="20" t="s">
        <v>845</v>
      </c>
      <c r="E364" s="21">
        <v>80</v>
      </c>
      <c r="F364" s="21">
        <v>3</v>
      </c>
    </row>
    <row r="365" spans="2:6" ht="15.75">
      <c r="B365" s="337"/>
      <c r="C365" s="19">
        <v>635</v>
      </c>
      <c r="D365" s="23" t="s">
        <v>848</v>
      </c>
      <c r="E365" s="21">
        <f>E366</f>
        <v>100</v>
      </c>
      <c r="F365" s="21">
        <v>59</v>
      </c>
    </row>
    <row r="366" spans="2:6" ht="15" outlineLevel="1">
      <c r="B366" s="337"/>
      <c r="C366" s="24">
        <v>635006</v>
      </c>
      <c r="D366" s="25" t="s">
        <v>888</v>
      </c>
      <c r="E366" s="26">
        <v>100</v>
      </c>
      <c r="F366" s="26">
        <v>59</v>
      </c>
    </row>
    <row r="367" spans="2:6" ht="15.75">
      <c r="B367" s="337"/>
      <c r="C367" s="19">
        <v>637</v>
      </c>
      <c r="D367" s="23" t="s">
        <v>850</v>
      </c>
      <c r="E367" s="21">
        <f>SUM(E368:E371)</f>
        <v>750</v>
      </c>
      <c r="F367" s="21">
        <f>SUM(F368:F371)</f>
        <v>116</v>
      </c>
    </row>
    <row r="368" spans="2:6" ht="15" outlineLevel="1">
      <c r="B368" s="337"/>
      <c r="C368" s="24">
        <v>637001</v>
      </c>
      <c r="D368" s="25" t="s">
        <v>263</v>
      </c>
      <c r="E368" s="26">
        <v>50</v>
      </c>
      <c r="F368" s="26">
        <v>0</v>
      </c>
    </row>
    <row r="369" spans="2:6" ht="15" outlineLevel="1">
      <c r="B369" s="337"/>
      <c r="C369" s="24">
        <v>637002</v>
      </c>
      <c r="D369" s="25" t="s">
        <v>856</v>
      </c>
      <c r="E369" s="26">
        <v>250</v>
      </c>
      <c r="F369" s="26">
        <v>21</v>
      </c>
    </row>
    <row r="370" spans="2:6" ht="15" outlineLevel="1">
      <c r="B370" s="337"/>
      <c r="C370" s="24">
        <v>637012</v>
      </c>
      <c r="D370" s="25" t="s">
        <v>860</v>
      </c>
      <c r="E370" s="26">
        <v>50</v>
      </c>
      <c r="F370" s="26">
        <v>9</v>
      </c>
    </row>
    <row r="371" spans="2:6" ht="15" outlineLevel="1">
      <c r="B371" s="337"/>
      <c r="C371" s="24">
        <v>637027</v>
      </c>
      <c r="D371" s="25" t="s">
        <v>866</v>
      </c>
      <c r="E371" s="26">
        <v>400</v>
      </c>
      <c r="F371" s="26">
        <v>86</v>
      </c>
    </row>
    <row r="372" spans="2:6" ht="15.75">
      <c r="B372" s="337"/>
      <c r="C372" s="27"/>
      <c r="D372" s="25"/>
      <c r="E372" s="21"/>
      <c r="F372" s="21"/>
    </row>
    <row r="373" spans="1:6" s="29" customFormat="1" ht="15.75">
      <c r="A373" s="440"/>
      <c r="B373" s="339" t="s">
        <v>939</v>
      </c>
      <c r="C373" s="31"/>
      <c r="D373" s="32"/>
      <c r="E373" s="18">
        <f>SUM(E374)</f>
        <v>1500</v>
      </c>
      <c r="F373" s="18">
        <v>0</v>
      </c>
    </row>
    <row r="374" spans="1:6" s="13" customFormat="1" ht="15.75" outlineLevel="1">
      <c r="A374" s="440"/>
      <c r="B374" s="338"/>
      <c r="C374" s="19">
        <v>640</v>
      </c>
      <c r="D374" s="20" t="s">
        <v>930</v>
      </c>
      <c r="E374" s="21">
        <f>E375</f>
        <v>1500</v>
      </c>
      <c r="F374" s="21">
        <v>0</v>
      </c>
    </row>
    <row r="375" spans="2:6" ht="15" outlineLevel="1">
      <c r="B375" s="337"/>
      <c r="C375" s="24">
        <v>642007</v>
      </c>
      <c r="D375" s="25" t="s">
        <v>940</v>
      </c>
      <c r="E375" s="26">
        <v>1500</v>
      </c>
      <c r="F375" s="26">
        <v>0</v>
      </c>
    </row>
    <row r="376" spans="2:6" ht="15.75">
      <c r="B376" s="337"/>
      <c r="C376" s="24"/>
      <c r="D376" s="25"/>
      <c r="E376" s="21"/>
      <c r="F376" s="21"/>
    </row>
    <row r="377" spans="1:6" s="29" customFormat="1" ht="15.75">
      <c r="A377" s="440"/>
      <c r="B377" s="339" t="s">
        <v>941</v>
      </c>
      <c r="C377" s="16"/>
      <c r="D377" s="17"/>
      <c r="E377" s="18">
        <f>E378+E379+E380+E397</f>
        <v>14675</v>
      </c>
      <c r="F377" s="18">
        <f>F378+F379+F380+F397</f>
        <v>5392</v>
      </c>
    </row>
    <row r="378" spans="2:6" ht="15.75">
      <c r="B378" s="336"/>
      <c r="C378" s="19">
        <v>610</v>
      </c>
      <c r="D378" s="20" t="s">
        <v>826</v>
      </c>
      <c r="E378" s="21">
        <v>7600</v>
      </c>
      <c r="F378" s="21">
        <v>2757</v>
      </c>
    </row>
    <row r="379" spans="2:6" ht="15.75">
      <c r="B379" s="337"/>
      <c r="C379" s="22">
        <v>620</v>
      </c>
      <c r="D379" s="20" t="s">
        <v>827</v>
      </c>
      <c r="E379" s="21">
        <v>2900</v>
      </c>
      <c r="F379" s="21">
        <v>942</v>
      </c>
    </row>
    <row r="380" spans="1:6" s="13" customFormat="1" ht="15.75">
      <c r="A380" s="440"/>
      <c r="B380" s="338"/>
      <c r="C380" s="19">
        <v>630</v>
      </c>
      <c r="D380" s="23" t="s">
        <v>828</v>
      </c>
      <c r="E380" s="21">
        <f>E381+E382+E389+E390</f>
        <v>4150</v>
      </c>
      <c r="F380" s="21">
        <f>F381+F382+F389+F390</f>
        <v>1683</v>
      </c>
    </row>
    <row r="381" spans="1:6" s="13" customFormat="1" ht="15.75">
      <c r="A381" s="440"/>
      <c r="B381" s="338"/>
      <c r="C381" s="19">
        <v>632</v>
      </c>
      <c r="D381" s="20" t="s">
        <v>831</v>
      </c>
      <c r="E381" s="21">
        <v>1900</v>
      </c>
      <c r="F381" s="21">
        <v>858</v>
      </c>
    </row>
    <row r="382" spans="1:6" s="13" customFormat="1" ht="15.75">
      <c r="A382" s="440"/>
      <c r="B382" s="338"/>
      <c r="C382" s="19">
        <v>633</v>
      </c>
      <c r="D382" s="23" t="s">
        <v>832</v>
      </c>
      <c r="E382" s="21">
        <f>SUM(E383:E388)</f>
        <v>1500</v>
      </c>
      <c r="F382" s="21">
        <f>SUM(F383:F388)</f>
        <v>612</v>
      </c>
    </row>
    <row r="383" spans="2:6" ht="15" outlineLevel="1">
      <c r="B383" s="337"/>
      <c r="C383" s="24">
        <v>633001</v>
      </c>
      <c r="D383" s="25" t="s">
        <v>833</v>
      </c>
      <c r="E383" s="26">
        <v>100</v>
      </c>
      <c r="F383" s="26">
        <v>8</v>
      </c>
    </row>
    <row r="384" spans="2:6" ht="15" outlineLevel="1">
      <c r="B384" s="337"/>
      <c r="C384" s="24">
        <v>633004</v>
      </c>
      <c r="D384" s="25" t="s">
        <v>837</v>
      </c>
      <c r="E384" s="26">
        <v>50</v>
      </c>
      <c r="F384" s="26">
        <v>5</v>
      </c>
    </row>
    <row r="385" spans="2:6" ht="15" outlineLevel="1">
      <c r="B385" s="337"/>
      <c r="C385" s="24">
        <v>633006</v>
      </c>
      <c r="D385" s="25" t="s">
        <v>839</v>
      </c>
      <c r="E385" s="26">
        <v>415</v>
      </c>
      <c r="F385" s="26">
        <v>101</v>
      </c>
    </row>
    <row r="386" spans="2:6" ht="15" outlineLevel="1">
      <c r="B386" s="337"/>
      <c r="C386" s="24">
        <v>633009</v>
      </c>
      <c r="D386" s="25" t="s">
        <v>840</v>
      </c>
      <c r="E386" s="26">
        <v>5</v>
      </c>
      <c r="F386" s="26">
        <v>8</v>
      </c>
    </row>
    <row r="387" spans="2:6" ht="15" outlineLevel="1">
      <c r="B387" s="337"/>
      <c r="C387" s="24">
        <v>633010</v>
      </c>
      <c r="D387" s="25" t="s">
        <v>841</v>
      </c>
      <c r="E387" s="26">
        <v>30</v>
      </c>
      <c r="F387" s="26">
        <v>33</v>
      </c>
    </row>
    <row r="388" spans="2:6" ht="15" outlineLevel="1">
      <c r="B388" s="337"/>
      <c r="C388" s="24">
        <v>633011</v>
      </c>
      <c r="D388" s="25" t="s">
        <v>901</v>
      </c>
      <c r="E388" s="26">
        <v>900</v>
      </c>
      <c r="F388" s="26">
        <v>457</v>
      </c>
    </row>
    <row r="389" spans="1:6" s="13" customFormat="1" ht="15.75" outlineLevel="1">
      <c r="A389" s="440"/>
      <c r="B389" s="338"/>
      <c r="C389" s="19">
        <v>635</v>
      </c>
      <c r="D389" s="23" t="s">
        <v>848</v>
      </c>
      <c r="E389" s="21">
        <v>400</v>
      </c>
      <c r="F389" s="21">
        <v>9</v>
      </c>
    </row>
    <row r="390" spans="1:6" s="13" customFormat="1" ht="15.75">
      <c r="A390" s="440"/>
      <c r="B390" s="338"/>
      <c r="C390" s="19">
        <v>637</v>
      </c>
      <c r="D390" s="23" t="s">
        <v>850</v>
      </c>
      <c r="E390" s="21">
        <f>SUM(E391:E395)</f>
        <v>350</v>
      </c>
      <c r="F390" s="21">
        <f>SUM(F391:F396)</f>
        <v>204</v>
      </c>
    </row>
    <row r="391" spans="2:6" ht="15" outlineLevel="2">
      <c r="B391" s="337"/>
      <c r="C391" s="24">
        <v>637004</v>
      </c>
      <c r="D391" s="25" t="s">
        <v>855</v>
      </c>
      <c r="E391" s="26">
        <v>80</v>
      </c>
      <c r="F391" s="26">
        <v>27</v>
      </c>
    </row>
    <row r="392" spans="2:6" ht="15" outlineLevel="2">
      <c r="B392" s="337"/>
      <c r="C392" s="24">
        <v>637012</v>
      </c>
      <c r="D392" s="25" t="s">
        <v>860</v>
      </c>
      <c r="E392" s="26">
        <v>60</v>
      </c>
      <c r="F392" s="26">
        <v>3</v>
      </c>
    </row>
    <row r="393" spans="2:6" ht="15" outlineLevel="2">
      <c r="B393" s="337"/>
      <c r="C393" s="24">
        <v>637015</v>
      </c>
      <c r="D393" s="25" t="s">
        <v>862</v>
      </c>
      <c r="E393" s="26">
        <v>80</v>
      </c>
      <c r="F393" s="26">
        <v>0</v>
      </c>
    </row>
    <row r="394" spans="2:6" ht="15" outlineLevel="2">
      <c r="B394" s="337"/>
      <c r="C394" s="24">
        <v>637016</v>
      </c>
      <c r="D394" s="25" t="s">
        <v>863</v>
      </c>
      <c r="E394" s="26">
        <v>80</v>
      </c>
      <c r="F394" s="26">
        <v>41</v>
      </c>
    </row>
    <row r="395" spans="2:6" ht="15" outlineLevel="2">
      <c r="B395" s="337"/>
      <c r="C395" s="24">
        <v>637027</v>
      </c>
      <c r="D395" s="25" t="s">
        <v>866</v>
      </c>
      <c r="E395" s="26">
        <v>50</v>
      </c>
      <c r="F395" s="26">
        <v>21</v>
      </c>
    </row>
    <row r="396" spans="2:6" ht="15" outlineLevel="2">
      <c r="B396" s="337"/>
      <c r="C396" s="24">
        <v>637030</v>
      </c>
      <c r="D396" s="25" t="s">
        <v>264</v>
      </c>
      <c r="E396" s="26">
        <v>0</v>
      </c>
      <c r="F396" s="26">
        <v>112</v>
      </c>
    </row>
    <row r="397" spans="1:6" s="13" customFormat="1" ht="15.75" outlineLevel="1">
      <c r="A397" s="440"/>
      <c r="B397" s="338"/>
      <c r="C397" s="19">
        <v>640</v>
      </c>
      <c r="D397" s="20" t="s">
        <v>867</v>
      </c>
      <c r="E397" s="21">
        <v>25</v>
      </c>
      <c r="F397" s="21">
        <v>10</v>
      </c>
    </row>
    <row r="398" spans="2:6" ht="15" outlineLevel="1">
      <c r="B398" s="337"/>
      <c r="C398" s="24">
        <v>642015</v>
      </c>
      <c r="D398" s="25" t="s">
        <v>872</v>
      </c>
      <c r="E398" s="26">
        <v>25</v>
      </c>
      <c r="F398" s="26">
        <v>10</v>
      </c>
    </row>
    <row r="399" spans="2:6" ht="15" outlineLevel="1">
      <c r="B399" s="337"/>
      <c r="C399" s="27"/>
      <c r="D399" s="25"/>
      <c r="E399" s="26"/>
      <c r="F399" s="26"/>
    </row>
    <row r="400" spans="1:6" s="29" customFormat="1" ht="15.75">
      <c r="A400" s="440"/>
      <c r="B400" s="339" t="s">
        <v>942</v>
      </c>
      <c r="C400" s="16"/>
      <c r="D400" s="17"/>
      <c r="E400" s="18">
        <f>E401</f>
        <v>84769</v>
      </c>
      <c r="F400" s="18">
        <f>SUM(F402)</f>
        <v>34725</v>
      </c>
    </row>
    <row r="401" spans="2:6" ht="15.75">
      <c r="B401" s="338"/>
      <c r="C401" s="22">
        <v>641</v>
      </c>
      <c r="D401" s="20" t="s">
        <v>943</v>
      </c>
      <c r="E401" s="21">
        <f>E402</f>
        <v>84769</v>
      </c>
      <c r="F401" s="21">
        <f>F402</f>
        <v>34725</v>
      </c>
    </row>
    <row r="402" spans="2:6" ht="15">
      <c r="B402" s="337"/>
      <c r="C402" s="24">
        <v>641006</v>
      </c>
      <c r="D402" s="25" t="s">
        <v>944</v>
      </c>
      <c r="E402" s="26">
        <f>73705+11064</f>
        <v>84769</v>
      </c>
      <c r="F402" s="26">
        <f>34655+70</f>
        <v>34725</v>
      </c>
    </row>
    <row r="403" spans="2:6" ht="15">
      <c r="B403" s="337"/>
      <c r="C403" s="24"/>
      <c r="D403" s="25"/>
      <c r="E403" s="26"/>
      <c r="F403" s="26"/>
    </row>
    <row r="404" spans="1:6" s="29" customFormat="1" ht="15.75">
      <c r="A404" s="440"/>
      <c r="B404" s="339" t="s">
        <v>945</v>
      </c>
      <c r="C404" s="16"/>
      <c r="D404" s="17"/>
      <c r="E404" s="18">
        <f>E405</f>
        <v>242160</v>
      </c>
      <c r="F404" s="18">
        <f>F405</f>
        <v>122388</v>
      </c>
    </row>
    <row r="405" spans="2:6" ht="15.75">
      <c r="B405" s="338"/>
      <c r="C405" s="22">
        <v>641</v>
      </c>
      <c r="D405" s="20" t="s">
        <v>943</v>
      </c>
      <c r="E405" s="21">
        <f>SUM(E406:E409)</f>
        <v>242160</v>
      </c>
      <c r="F405" s="21">
        <f>SUM(F406:F411)</f>
        <v>122388</v>
      </c>
    </row>
    <row r="406" spans="2:6" ht="15">
      <c r="B406" s="337"/>
      <c r="C406" s="24">
        <v>641006</v>
      </c>
      <c r="D406" s="25" t="s">
        <v>946</v>
      </c>
      <c r="E406" s="26">
        <v>20247</v>
      </c>
      <c r="F406" s="26">
        <v>12955</v>
      </c>
    </row>
    <row r="407" spans="2:6" ht="15">
      <c r="B407" s="337"/>
      <c r="C407" s="24">
        <v>641006</v>
      </c>
      <c r="D407" s="25" t="s">
        <v>947</v>
      </c>
      <c r="E407" s="26">
        <v>12534</v>
      </c>
      <c r="F407" s="26">
        <v>12954</v>
      </c>
    </row>
    <row r="408" spans="2:6" ht="15.75">
      <c r="B408" s="338"/>
      <c r="C408" s="24">
        <v>641006</v>
      </c>
      <c r="D408" s="25" t="s">
        <v>714</v>
      </c>
      <c r="E408" s="38">
        <f>194801+1975</f>
        <v>196776</v>
      </c>
      <c r="F408" s="38">
        <v>83731</v>
      </c>
    </row>
    <row r="409" spans="2:6" ht="15.75">
      <c r="B409" s="338"/>
      <c r="C409" s="24">
        <v>641006</v>
      </c>
      <c r="D409" s="25" t="s">
        <v>948</v>
      </c>
      <c r="E409" s="38">
        <v>12603</v>
      </c>
      <c r="F409" s="38">
        <f>4764+2898+738+4200</f>
        <v>12600</v>
      </c>
    </row>
    <row r="410" spans="2:6" ht="15.75">
      <c r="B410" s="338"/>
      <c r="C410" s="24">
        <v>637012</v>
      </c>
      <c r="D410" s="25" t="s">
        <v>860</v>
      </c>
      <c r="E410" s="38">
        <v>0</v>
      </c>
      <c r="F410" s="38">
        <v>78</v>
      </c>
    </row>
    <row r="411" spans="2:6" ht="15.75">
      <c r="B411" s="338"/>
      <c r="C411" s="24">
        <v>640</v>
      </c>
      <c r="D411" s="25" t="s">
        <v>943</v>
      </c>
      <c r="E411" s="38">
        <v>0</v>
      </c>
      <c r="F411" s="38">
        <f>31+39</f>
        <v>70</v>
      </c>
    </row>
    <row r="412" spans="1:6" s="29" customFormat="1" ht="15.75">
      <c r="A412" s="440"/>
      <c r="B412" s="339" t="s">
        <v>949</v>
      </c>
      <c r="C412" s="31"/>
      <c r="D412" s="32"/>
      <c r="E412" s="18">
        <f>E413</f>
        <v>33129</v>
      </c>
      <c r="F412" s="18">
        <f>F413</f>
        <v>13796</v>
      </c>
    </row>
    <row r="413" spans="2:6" ht="15.75">
      <c r="B413" s="338"/>
      <c r="C413" s="22">
        <v>641</v>
      </c>
      <c r="D413" s="20" t="s">
        <v>943</v>
      </c>
      <c r="E413" s="21">
        <f>E414</f>
        <v>33129</v>
      </c>
      <c r="F413" s="21">
        <f>F414</f>
        <v>13796</v>
      </c>
    </row>
    <row r="414" spans="2:6" ht="15" outlineLevel="1">
      <c r="B414" s="337"/>
      <c r="C414" s="24">
        <v>641006</v>
      </c>
      <c r="D414" s="25" t="s">
        <v>950</v>
      </c>
      <c r="E414" s="26">
        <f>32179+950</f>
        <v>33129</v>
      </c>
      <c r="F414" s="26">
        <v>13796</v>
      </c>
    </row>
    <row r="415" spans="2:6" ht="15" outlineLevel="1">
      <c r="B415" s="337"/>
      <c r="C415" s="24"/>
      <c r="D415" s="25"/>
      <c r="E415" s="26"/>
      <c r="F415" s="26"/>
    </row>
    <row r="416" spans="1:6" s="29" customFormat="1" ht="15.75">
      <c r="A416" s="440"/>
      <c r="B416" s="339" t="s">
        <v>951</v>
      </c>
      <c r="C416" s="31"/>
      <c r="D416" s="32"/>
      <c r="E416" s="18">
        <f>E417</f>
        <v>11969</v>
      </c>
      <c r="F416" s="18">
        <f>F417</f>
        <v>4674</v>
      </c>
    </row>
    <row r="417" spans="2:6" ht="15.75">
      <c r="B417" s="338"/>
      <c r="C417" s="22">
        <v>641</v>
      </c>
      <c r="D417" s="20" t="s">
        <v>943</v>
      </c>
      <c r="E417" s="21">
        <f>E418</f>
        <v>11969</v>
      </c>
      <c r="F417" s="21">
        <f>F418</f>
        <v>4674</v>
      </c>
    </row>
    <row r="418" spans="2:6" ht="15.75" outlineLevel="1">
      <c r="B418" s="337"/>
      <c r="C418" s="24">
        <v>641006</v>
      </c>
      <c r="D418" s="25" t="s">
        <v>952</v>
      </c>
      <c r="E418" s="21">
        <v>11969</v>
      </c>
      <c r="F418" s="21">
        <f>81+4079+514</f>
        <v>4674</v>
      </c>
    </row>
    <row r="419" spans="2:6" ht="15.75" outlineLevel="1">
      <c r="B419" s="337"/>
      <c r="C419" s="24"/>
      <c r="D419" s="25"/>
      <c r="E419" s="21"/>
      <c r="F419" s="21"/>
    </row>
    <row r="420" spans="1:6" s="29" customFormat="1" ht="15.75">
      <c r="A420" s="440"/>
      <c r="B420" s="339" t="s">
        <v>953</v>
      </c>
      <c r="C420" s="31"/>
      <c r="D420" s="32"/>
      <c r="E420" s="18">
        <f>E421</f>
        <v>4350</v>
      </c>
      <c r="F420" s="18">
        <f>F421</f>
        <v>1844</v>
      </c>
    </row>
    <row r="421" spans="2:6" ht="15.75">
      <c r="B421" s="338"/>
      <c r="C421" s="22">
        <v>641</v>
      </c>
      <c r="D421" s="20" t="s">
        <v>943</v>
      </c>
      <c r="E421" s="21">
        <f>E422</f>
        <v>4350</v>
      </c>
      <c r="F421" s="21">
        <f>F422</f>
        <v>1844</v>
      </c>
    </row>
    <row r="422" spans="2:6" ht="15" outlineLevel="1">
      <c r="B422" s="337"/>
      <c r="C422" s="24">
        <v>641006</v>
      </c>
      <c r="D422" s="25" t="s">
        <v>954</v>
      </c>
      <c r="E422" s="26">
        <v>4350</v>
      </c>
      <c r="F422" s="26">
        <f>1626+218</f>
        <v>1844</v>
      </c>
    </row>
    <row r="423" spans="2:6" ht="15.75" outlineLevel="1">
      <c r="B423" s="337"/>
      <c r="C423" s="24"/>
      <c r="D423" s="25"/>
      <c r="E423" s="21"/>
      <c r="F423" s="21"/>
    </row>
    <row r="424" spans="1:6" s="29" customFormat="1" ht="15.75">
      <c r="A424" s="440"/>
      <c r="B424" s="339" t="s">
        <v>955</v>
      </c>
      <c r="C424" s="31"/>
      <c r="D424" s="32"/>
      <c r="E424" s="18">
        <f>E425+E426+E427+E449</f>
        <v>9585</v>
      </c>
      <c r="F424" s="18">
        <f>F425+F426+F427+F449</f>
        <v>2289</v>
      </c>
    </row>
    <row r="425" spans="2:6" ht="15.75">
      <c r="B425" s="336"/>
      <c r="C425" s="19">
        <v>610</v>
      </c>
      <c r="D425" s="20" t="s">
        <v>826</v>
      </c>
      <c r="E425" s="21">
        <v>1900</v>
      </c>
      <c r="F425" s="21">
        <v>350</v>
      </c>
    </row>
    <row r="426" spans="2:6" ht="15.75">
      <c r="B426" s="337"/>
      <c r="C426" s="22">
        <v>620</v>
      </c>
      <c r="D426" s="20" t="s">
        <v>827</v>
      </c>
      <c r="E426" s="21">
        <v>700</v>
      </c>
      <c r="F426" s="21">
        <v>122</v>
      </c>
    </row>
    <row r="427" spans="1:6" s="13" customFormat="1" ht="15.75">
      <c r="A427" s="440"/>
      <c r="B427" s="338"/>
      <c r="C427" s="19">
        <v>630</v>
      </c>
      <c r="D427" s="23" t="s">
        <v>828</v>
      </c>
      <c r="E427" s="21">
        <f>E428+E429+E438+E439+E440</f>
        <v>6960</v>
      </c>
      <c r="F427" s="21">
        <f>F428+F429+F438+F439+F440</f>
        <v>1810</v>
      </c>
    </row>
    <row r="428" spans="1:6" s="13" customFormat="1" ht="15.75">
      <c r="A428" s="440"/>
      <c r="B428" s="338"/>
      <c r="C428" s="19">
        <v>632</v>
      </c>
      <c r="D428" s="20" t="s">
        <v>831</v>
      </c>
      <c r="E428" s="21">
        <v>1700</v>
      </c>
      <c r="F428" s="21">
        <v>600</v>
      </c>
    </row>
    <row r="429" spans="1:6" s="13" customFormat="1" ht="15.75">
      <c r="A429" s="440"/>
      <c r="B429" s="338"/>
      <c r="C429" s="19">
        <v>633</v>
      </c>
      <c r="D429" s="23" t="s">
        <v>832</v>
      </c>
      <c r="E429" s="21">
        <f>SUM(E430:E437)</f>
        <v>4700</v>
      </c>
      <c r="F429" s="21">
        <f>SUM(F430:F437)</f>
        <v>1170</v>
      </c>
    </row>
    <row r="430" spans="2:6" ht="15" outlineLevel="1">
      <c r="B430" s="337"/>
      <c r="C430" s="24">
        <v>633001</v>
      </c>
      <c r="D430" s="25" t="s">
        <v>833</v>
      </c>
      <c r="E430" s="26">
        <v>500</v>
      </c>
      <c r="F430" s="26">
        <v>144</v>
      </c>
    </row>
    <row r="431" spans="2:6" ht="15" outlineLevel="1">
      <c r="B431" s="337"/>
      <c r="C431" s="24">
        <v>633002</v>
      </c>
      <c r="D431" s="25" t="s">
        <v>835</v>
      </c>
      <c r="E431" s="26">
        <v>5</v>
      </c>
      <c r="F431" s="26">
        <v>0</v>
      </c>
    </row>
    <row r="432" spans="2:6" ht="15" outlineLevel="1">
      <c r="B432" s="337"/>
      <c r="C432" s="24">
        <v>633004</v>
      </c>
      <c r="D432" s="25" t="s">
        <v>837</v>
      </c>
      <c r="E432" s="26">
        <v>200</v>
      </c>
      <c r="F432" s="26">
        <v>144</v>
      </c>
    </row>
    <row r="433" spans="2:6" ht="15" outlineLevel="1">
      <c r="B433" s="337"/>
      <c r="C433" s="24">
        <v>633006</v>
      </c>
      <c r="D433" s="25" t="s">
        <v>839</v>
      </c>
      <c r="E433" s="26">
        <v>170</v>
      </c>
      <c r="F433" s="26">
        <v>21</v>
      </c>
    </row>
    <row r="434" spans="2:6" ht="15" outlineLevel="1">
      <c r="B434" s="337"/>
      <c r="C434" s="24">
        <v>633009</v>
      </c>
      <c r="D434" s="25" t="s">
        <v>840</v>
      </c>
      <c r="E434" s="26">
        <v>5</v>
      </c>
      <c r="F434" s="26">
        <v>1</v>
      </c>
    </row>
    <row r="435" spans="2:6" ht="15" outlineLevel="1">
      <c r="B435" s="337"/>
      <c r="C435" s="24">
        <v>633010</v>
      </c>
      <c r="D435" s="25" t="s">
        <v>841</v>
      </c>
      <c r="E435" s="26">
        <v>10</v>
      </c>
      <c r="F435" s="26">
        <v>1</v>
      </c>
    </row>
    <row r="436" spans="2:6" ht="15" outlineLevel="1">
      <c r="B436" s="337"/>
      <c r="C436" s="24">
        <v>633011</v>
      </c>
      <c r="D436" s="25" t="s">
        <v>901</v>
      </c>
      <c r="E436" s="26">
        <v>3800</v>
      </c>
      <c r="F436" s="26">
        <v>859</v>
      </c>
    </row>
    <row r="437" spans="2:6" ht="15" outlineLevel="1">
      <c r="B437" s="337"/>
      <c r="C437" s="24">
        <v>633013</v>
      </c>
      <c r="D437" s="25" t="s">
        <v>956</v>
      </c>
      <c r="E437" s="26">
        <v>10</v>
      </c>
      <c r="F437" s="26">
        <v>0</v>
      </c>
    </row>
    <row r="438" spans="1:6" s="13" customFormat="1" ht="15.75" outlineLevel="1">
      <c r="A438" s="440"/>
      <c r="B438" s="338"/>
      <c r="C438" s="22">
        <v>634</v>
      </c>
      <c r="D438" s="20" t="s">
        <v>845</v>
      </c>
      <c r="E438" s="21">
        <v>50</v>
      </c>
      <c r="F438" s="21">
        <v>0</v>
      </c>
    </row>
    <row r="439" spans="1:6" s="13" customFormat="1" ht="15.75" outlineLevel="1">
      <c r="A439" s="440"/>
      <c r="B439" s="338"/>
      <c r="C439" s="19">
        <v>635</v>
      </c>
      <c r="D439" s="23" t="s">
        <v>848</v>
      </c>
      <c r="E439" s="21">
        <v>220</v>
      </c>
      <c r="F439" s="21">
        <v>1</v>
      </c>
    </row>
    <row r="440" spans="1:6" s="13" customFormat="1" ht="15.75">
      <c r="A440" s="440"/>
      <c r="B440" s="338"/>
      <c r="C440" s="19">
        <v>637</v>
      </c>
      <c r="D440" s="23" t="s">
        <v>850</v>
      </c>
      <c r="E440" s="21">
        <f>SUM(E441:E447)</f>
        <v>290</v>
      </c>
      <c r="F440" s="21">
        <f>SUM(F441:F448)</f>
        <v>39</v>
      </c>
    </row>
    <row r="441" spans="2:6" ht="15">
      <c r="B441" s="337"/>
      <c r="C441" s="24">
        <v>637002</v>
      </c>
      <c r="D441" s="28" t="s">
        <v>957</v>
      </c>
      <c r="E441" s="26">
        <v>55</v>
      </c>
      <c r="F441" s="26">
        <v>5</v>
      </c>
    </row>
    <row r="442" spans="2:6" ht="15" outlineLevel="2">
      <c r="B442" s="337"/>
      <c r="C442" s="24">
        <v>637004</v>
      </c>
      <c r="D442" s="25" t="s">
        <v>855</v>
      </c>
      <c r="E442" s="26">
        <v>35</v>
      </c>
      <c r="F442" s="26">
        <v>14</v>
      </c>
    </row>
    <row r="443" spans="2:6" ht="15" outlineLevel="2">
      <c r="B443" s="337"/>
      <c r="C443" s="24">
        <v>637012</v>
      </c>
      <c r="D443" s="25" t="s">
        <v>860</v>
      </c>
      <c r="E443" s="26">
        <v>80</v>
      </c>
      <c r="F443" s="26">
        <v>1</v>
      </c>
    </row>
    <row r="444" spans="2:6" ht="15" outlineLevel="2">
      <c r="B444" s="337"/>
      <c r="C444" s="24">
        <v>637014</v>
      </c>
      <c r="D444" s="25" t="s">
        <v>861</v>
      </c>
      <c r="E444" s="26">
        <v>30</v>
      </c>
      <c r="F444" s="26">
        <v>4</v>
      </c>
    </row>
    <row r="445" spans="2:6" ht="15" outlineLevel="2">
      <c r="B445" s="337"/>
      <c r="C445" s="24">
        <v>637015</v>
      </c>
      <c r="D445" s="25" t="s">
        <v>862</v>
      </c>
      <c r="E445" s="26">
        <v>10</v>
      </c>
      <c r="F445" s="26">
        <v>0</v>
      </c>
    </row>
    <row r="446" spans="2:6" ht="15" outlineLevel="2">
      <c r="B446" s="337"/>
      <c r="C446" s="24">
        <v>637016</v>
      </c>
      <c r="D446" s="25" t="s">
        <v>863</v>
      </c>
      <c r="E446" s="26">
        <v>30</v>
      </c>
      <c r="F446" s="26">
        <v>5</v>
      </c>
    </row>
    <row r="447" spans="2:6" ht="15" outlineLevel="2">
      <c r="B447" s="337"/>
      <c r="C447" s="24">
        <v>637027</v>
      </c>
      <c r="D447" s="25" t="s">
        <v>866</v>
      </c>
      <c r="E447" s="26">
        <v>50</v>
      </c>
      <c r="F447" s="26">
        <v>3</v>
      </c>
    </row>
    <row r="448" spans="2:6" ht="15" outlineLevel="2">
      <c r="B448" s="337"/>
      <c r="C448" s="24">
        <v>637030</v>
      </c>
      <c r="D448" s="25" t="s">
        <v>264</v>
      </c>
      <c r="E448" s="26">
        <v>0</v>
      </c>
      <c r="F448" s="26">
        <v>7</v>
      </c>
    </row>
    <row r="449" spans="1:6" s="13" customFormat="1" ht="15.75" outlineLevel="1">
      <c r="A449" s="440"/>
      <c r="B449" s="338"/>
      <c r="C449" s="19">
        <v>640</v>
      </c>
      <c r="D449" s="20" t="s">
        <v>867</v>
      </c>
      <c r="E449" s="21">
        <v>25</v>
      </c>
      <c r="F449" s="21">
        <v>7</v>
      </c>
    </row>
    <row r="450" spans="2:6" ht="15" outlineLevel="1">
      <c r="B450" s="337"/>
      <c r="C450" s="24">
        <v>642015</v>
      </c>
      <c r="D450" s="25" t="s">
        <v>872</v>
      </c>
      <c r="E450" s="26">
        <v>25</v>
      </c>
      <c r="F450" s="26">
        <v>7</v>
      </c>
    </row>
    <row r="451" spans="2:6" ht="15.75" outlineLevel="1">
      <c r="B451" s="337"/>
      <c r="C451" s="24"/>
      <c r="D451" s="25"/>
      <c r="E451" s="21"/>
      <c r="F451" s="21"/>
    </row>
    <row r="452" spans="1:6" s="29" customFormat="1" ht="15.75">
      <c r="A452" s="440"/>
      <c r="B452" s="339" t="s">
        <v>958</v>
      </c>
      <c r="C452" s="31"/>
      <c r="D452" s="32"/>
      <c r="E452" s="18">
        <f>E453+E454+E455+E471</f>
        <v>15995</v>
      </c>
      <c r="F452" s="18">
        <f>F453+F454+F455+F471</f>
        <v>5605</v>
      </c>
    </row>
    <row r="453" spans="2:6" ht="15.75">
      <c r="B453" s="336"/>
      <c r="C453" s="19">
        <v>610</v>
      </c>
      <c r="D453" s="20" t="s">
        <v>826</v>
      </c>
      <c r="E453" s="21">
        <v>11000</v>
      </c>
      <c r="F453" s="21">
        <v>3708</v>
      </c>
    </row>
    <row r="454" spans="2:6" ht="15.75">
      <c r="B454" s="337"/>
      <c r="C454" s="22">
        <v>620</v>
      </c>
      <c r="D454" s="20" t="s">
        <v>827</v>
      </c>
      <c r="E454" s="21">
        <v>3800</v>
      </c>
      <c r="F454" s="21">
        <v>1267</v>
      </c>
    </row>
    <row r="455" spans="1:6" s="13" customFormat="1" ht="15.75">
      <c r="A455" s="440"/>
      <c r="B455" s="338"/>
      <c r="C455" s="19">
        <v>630</v>
      </c>
      <c r="D455" s="23" t="s">
        <v>828</v>
      </c>
      <c r="E455" s="21">
        <f>E456+E457+E458+E463+E464+E465</f>
        <v>1160</v>
      </c>
      <c r="F455" s="21">
        <f>F456+F457+F458+F463+F464+F465</f>
        <v>597</v>
      </c>
    </row>
    <row r="456" spans="1:6" s="13" customFormat="1" ht="15.75">
      <c r="A456" s="440"/>
      <c r="B456" s="338"/>
      <c r="C456" s="19">
        <v>631</v>
      </c>
      <c r="D456" s="23" t="s">
        <v>959</v>
      </c>
      <c r="E456" s="21">
        <v>60</v>
      </c>
      <c r="F456" s="21">
        <v>23</v>
      </c>
    </row>
    <row r="457" spans="1:6" s="13" customFormat="1" ht="15.75">
      <c r="A457" s="440"/>
      <c r="B457" s="338"/>
      <c r="C457" s="19">
        <v>632</v>
      </c>
      <c r="D457" s="20" t="s">
        <v>831</v>
      </c>
      <c r="E457" s="21">
        <v>10</v>
      </c>
      <c r="F457" s="21">
        <v>0</v>
      </c>
    </row>
    <row r="458" spans="1:6" s="13" customFormat="1" ht="15.75">
      <c r="A458" s="440"/>
      <c r="B458" s="338"/>
      <c r="C458" s="19">
        <v>633</v>
      </c>
      <c r="D458" s="23" t="s">
        <v>832</v>
      </c>
      <c r="E458" s="21">
        <f>SUM(E459:E462)</f>
        <v>80</v>
      </c>
      <c r="F458" s="21">
        <v>0</v>
      </c>
    </row>
    <row r="459" spans="2:6" ht="15" outlineLevel="1">
      <c r="B459" s="337"/>
      <c r="C459" s="24">
        <v>633002</v>
      </c>
      <c r="D459" s="25" t="s">
        <v>835</v>
      </c>
      <c r="E459" s="26">
        <v>30</v>
      </c>
      <c r="F459" s="26">
        <v>0</v>
      </c>
    </row>
    <row r="460" spans="2:6" ht="15" outlineLevel="1">
      <c r="B460" s="337"/>
      <c r="C460" s="24">
        <v>633004</v>
      </c>
      <c r="D460" s="25" t="s">
        <v>837</v>
      </c>
      <c r="E460" s="26">
        <v>15</v>
      </c>
      <c r="F460" s="26">
        <v>0</v>
      </c>
    </row>
    <row r="461" spans="2:6" ht="15" outlineLevel="1">
      <c r="B461" s="337"/>
      <c r="C461" s="24">
        <v>633006</v>
      </c>
      <c r="D461" s="25" t="s">
        <v>839</v>
      </c>
      <c r="E461" s="26">
        <v>20</v>
      </c>
      <c r="F461" s="26">
        <v>0</v>
      </c>
    </row>
    <row r="462" spans="2:6" ht="15" outlineLevel="1">
      <c r="B462" s="337"/>
      <c r="C462" s="24">
        <v>633010</v>
      </c>
      <c r="D462" s="25" t="s">
        <v>841</v>
      </c>
      <c r="E462" s="26">
        <v>15</v>
      </c>
      <c r="F462" s="26">
        <v>0</v>
      </c>
    </row>
    <row r="463" spans="1:6" s="13" customFormat="1" ht="15.75" outlineLevel="1">
      <c r="A463" s="440"/>
      <c r="B463" s="338"/>
      <c r="C463" s="22">
        <v>634</v>
      </c>
      <c r="D463" s="20" t="s">
        <v>845</v>
      </c>
      <c r="E463" s="21">
        <v>300</v>
      </c>
      <c r="F463" s="21">
        <v>117</v>
      </c>
    </row>
    <row r="464" spans="1:6" s="13" customFormat="1" ht="15.75" outlineLevel="1">
      <c r="A464" s="440"/>
      <c r="B464" s="338"/>
      <c r="C464" s="19">
        <v>635</v>
      </c>
      <c r="D464" s="23" t="s">
        <v>848</v>
      </c>
      <c r="E464" s="21">
        <v>10</v>
      </c>
      <c r="F464" s="21">
        <v>0</v>
      </c>
    </row>
    <row r="465" spans="1:6" s="13" customFormat="1" ht="15.75">
      <c r="A465" s="440"/>
      <c r="B465" s="338"/>
      <c r="C465" s="19">
        <v>637</v>
      </c>
      <c r="D465" s="23" t="s">
        <v>850</v>
      </c>
      <c r="E465" s="21">
        <f>SUM(E466:E469)</f>
        <v>700</v>
      </c>
      <c r="F465" s="21">
        <f>SUM(F466:F470)</f>
        <v>457</v>
      </c>
    </row>
    <row r="466" spans="2:6" ht="15" outlineLevel="2">
      <c r="B466" s="337"/>
      <c r="C466" s="24">
        <v>637004</v>
      </c>
      <c r="D466" s="25" t="s">
        <v>855</v>
      </c>
      <c r="E466" s="26">
        <v>10</v>
      </c>
      <c r="F466" s="26">
        <v>0</v>
      </c>
    </row>
    <row r="467" spans="2:6" ht="15" outlineLevel="2">
      <c r="B467" s="337"/>
      <c r="C467" s="24">
        <v>637012</v>
      </c>
      <c r="D467" s="25" t="s">
        <v>860</v>
      </c>
      <c r="E467" s="26">
        <v>10</v>
      </c>
      <c r="F467" s="26">
        <v>23</v>
      </c>
    </row>
    <row r="468" spans="2:6" ht="15" outlineLevel="2">
      <c r="B468" s="337"/>
      <c r="C468" s="24">
        <v>637014</v>
      </c>
      <c r="D468" s="25" t="s">
        <v>861</v>
      </c>
      <c r="E468" s="26">
        <v>500</v>
      </c>
      <c r="F468" s="26">
        <v>364</v>
      </c>
    </row>
    <row r="469" spans="2:6" ht="15" outlineLevel="2">
      <c r="B469" s="337"/>
      <c r="C469" s="24">
        <v>637016</v>
      </c>
      <c r="D469" s="25" t="s">
        <v>863</v>
      </c>
      <c r="E469" s="26">
        <v>180</v>
      </c>
      <c r="F469" s="26">
        <v>57</v>
      </c>
    </row>
    <row r="470" spans="2:6" ht="15" outlineLevel="2">
      <c r="B470" s="337"/>
      <c r="C470" s="24">
        <v>637027</v>
      </c>
      <c r="D470" s="25"/>
      <c r="E470" s="26">
        <v>0</v>
      </c>
      <c r="F470" s="26">
        <v>13</v>
      </c>
    </row>
    <row r="471" spans="1:6" s="13" customFormat="1" ht="15.75" outlineLevel="1">
      <c r="A471" s="440"/>
      <c r="B471" s="338"/>
      <c r="C471" s="19">
        <v>640</v>
      </c>
      <c r="D471" s="20" t="s">
        <v>867</v>
      </c>
      <c r="E471" s="21">
        <f>SUM(E472:E473)</f>
        <v>35</v>
      </c>
      <c r="F471" s="21">
        <f>SUM(F472:F473)</f>
        <v>33</v>
      </c>
    </row>
    <row r="472" spans="2:6" ht="15" outlineLevel="1">
      <c r="B472" s="337"/>
      <c r="C472" s="24">
        <v>642012</v>
      </c>
      <c r="D472" s="25" t="s">
        <v>960</v>
      </c>
      <c r="E472" s="26">
        <v>15</v>
      </c>
      <c r="F472" s="26">
        <v>18</v>
      </c>
    </row>
    <row r="473" spans="2:6" ht="15" outlineLevel="1">
      <c r="B473" s="337"/>
      <c r="C473" s="24">
        <v>642015</v>
      </c>
      <c r="D473" s="25" t="s">
        <v>872</v>
      </c>
      <c r="E473" s="26">
        <v>20</v>
      </c>
      <c r="F473" s="26">
        <v>15</v>
      </c>
    </row>
    <row r="474" spans="2:6" ht="15.75">
      <c r="B474" s="337"/>
      <c r="C474" s="27"/>
      <c r="D474" s="25"/>
      <c r="E474" s="21"/>
      <c r="F474" s="21"/>
    </row>
    <row r="475" spans="1:6" s="29" customFormat="1" ht="15.75">
      <c r="A475" s="440"/>
      <c r="B475" s="339" t="s">
        <v>961</v>
      </c>
      <c r="C475" s="31"/>
      <c r="D475" s="32"/>
      <c r="E475" s="18">
        <f>E476+E477</f>
        <v>1100</v>
      </c>
      <c r="F475" s="18">
        <f>F476+F477</f>
        <v>537</v>
      </c>
    </row>
    <row r="476" spans="2:6" ht="15.75">
      <c r="B476" s="338"/>
      <c r="C476" s="24">
        <v>637005</v>
      </c>
      <c r="D476" s="25" t="s">
        <v>962</v>
      </c>
      <c r="E476" s="26">
        <v>100</v>
      </c>
      <c r="F476" s="26">
        <v>34</v>
      </c>
    </row>
    <row r="477" spans="2:6" ht="15.75">
      <c r="B477" s="337"/>
      <c r="C477" s="22">
        <v>642</v>
      </c>
      <c r="D477" s="20" t="s">
        <v>963</v>
      </c>
      <c r="E477" s="21">
        <f>E478</f>
        <v>1000</v>
      </c>
      <c r="F477" s="21">
        <v>503</v>
      </c>
    </row>
    <row r="478" spans="2:6" ht="16.5" outlineLevel="1" thickBot="1">
      <c r="B478" s="345" t="s">
        <v>964</v>
      </c>
      <c r="C478" s="39">
        <v>642026</v>
      </c>
      <c r="D478" s="40" t="s">
        <v>965</v>
      </c>
      <c r="E478" s="41">
        <v>1000</v>
      </c>
      <c r="F478" s="41">
        <v>503</v>
      </c>
    </row>
    <row r="479" spans="1:6" s="29" customFormat="1" ht="19.5" thickBot="1" thickTop="1">
      <c r="A479" s="440"/>
      <c r="B479" s="346" t="s">
        <v>966</v>
      </c>
      <c r="C479" s="347"/>
      <c r="D479" s="348"/>
      <c r="E479" s="42">
        <f>E475+E452+E424+E420+E416+E412+E404+E400+E377+E373+E360+E352+E348+E344+E322+E312+E306+E298+E294+E290+E282+E278+E275+E269+E264+E260+E254+E239+E220+E178+E155+E142+E138+E124+E107+E102+E83+E79+E56+E6</f>
        <v>1322669</v>
      </c>
      <c r="F479" s="42">
        <f>F475+F452+F424+F420+F416+F412+F404+F400+F377+F373+F360+F352+F348+F344+F322+F312+F306+F298+F294+F290+F282+F278+F275+F269+F264+F260+F254+F239+F220+F178+F155+F142+F138+F124+F107+F102+F83+F79+F56+F6</f>
        <v>737140</v>
      </c>
    </row>
    <row r="480" spans="2:6" ht="19.5" thickBot="1" thickTop="1">
      <c r="B480" s="243"/>
      <c r="C480" s="2"/>
      <c r="D480" s="44"/>
      <c r="E480" s="45"/>
      <c r="F480" s="45"/>
    </row>
    <row r="481" spans="1:6" s="29" customFormat="1" ht="32.25" thickBot="1">
      <c r="A481" s="440"/>
      <c r="B481" s="233" t="s">
        <v>967</v>
      </c>
      <c r="C481" s="46"/>
      <c r="D481" s="47"/>
      <c r="E481" s="12" t="s">
        <v>152</v>
      </c>
      <c r="F481" s="12" t="s">
        <v>226</v>
      </c>
    </row>
    <row r="482" spans="1:6" s="29" customFormat="1" ht="15.75">
      <c r="A482" s="440"/>
      <c r="B482" s="349" t="s">
        <v>268</v>
      </c>
      <c r="C482" s="48" t="s">
        <v>269</v>
      </c>
      <c r="D482" s="49"/>
      <c r="E482" s="234">
        <f>SUM(E483:E493)</f>
        <v>7814</v>
      </c>
      <c r="F482" s="30">
        <f>SUM(F483:F495)</f>
        <v>246808</v>
      </c>
    </row>
    <row r="483" spans="2:6" ht="15">
      <c r="B483" s="350"/>
      <c r="C483" s="50">
        <v>711001</v>
      </c>
      <c r="D483" s="51" t="s">
        <v>968</v>
      </c>
      <c r="E483" s="26">
        <v>1400</v>
      </c>
      <c r="F483" s="26">
        <f>58316+103343+83773</f>
        <v>245432</v>
      </c>
    </row>
    <row r="484" spans="2:6" ht="15">
      <c r="B484" s="350"/>
      <c r="C484" s="50">
        <v>711003</v>
      </c>
      <c r="D484" s="51" t="s">
        <v>969</v>
      </c>
      <c r="E484" s="26">
        <v>500</v>
      </c>
      <c r="F484" s="26">
        <v>358</v>
      </c>
    </row>
    <row r="485" spans="2:6" ht="15">
      <c r="B485" s="350"/>
      <c r="C485" s="50">
        <v>711004</v>
      </c>
      <c r="D485" s="51" t="s">
        <v>970</v>
      </c>
      <c r="E485" s="26">
        <v>1000</v>
      </c>
      <c r="F485" s="26"/>
    </row>
    <row r="486" spans="2:6" ht="15">
      <c r="B486" s="350"/>
      <c r="C486" s="50">
        <v>713001</v>
      </c>
      <c r="D486" s="51" t="s">
        <v>971</v>
      </c>
      <c r="E486" s="26">
        <v>200</v>
      </c>
      <c r="F486" s="26"/>
    </row>
    <row r="487" spans="2:6" ht="15">
      <c r="B487" s="350"/>
      <c r="C487" s="50">
        <v>713002</v>
      </c>
      <c r="D487" s="51" t="s">
        <v>972</v>
      </c>
      <c r="E487" s="26">
        <v>200</v>
      </c>
      <c r="F487" s="26">
        <v>443</v>
      </c>
    </row>
    <row r="488" spans="2:6" ht="15">
      <c r="B488" s="350"/>
      <c r="C488" s="50">
        <v>713003</v>
      </c>
      <c r="D488" s="51" t="s">
        <v>973</v>
      </c>
      <c r="E488" s="26">
        <v>200</v>
      </c>
      <c r="F488" s="26"/>
    </row>
    <row r="489" spans="2:6" ht="15">
      <c r="B489" s="350"/>
      <c r="C489" s="50">
        <v>713004</v>
      </c>
      <c r="D489" s="51" t="s">
        <v>454</v>
      </c>
      <c r="E489" s="26">
        <v>200</v>
      </c>
      <c r="F489" s="26"/>
    </row>
    <row r="490" spans="2:6" ht="15">
      <c r="B490" s="351"/>
      <c r="C490" s="52">
        <v>717001</v>
      </c>
      <c r="D490" s="53" t="s">
        <v>421</v>
      </c>
      <c r="E490" s="54"/>
      <c r="F490" s="54">
        <v>230</v>
      </c>
    </row>
    <row r="491" spans="2:6" ht="15">
      <c r="B491" s="351"/>
      <c r="C491" s="231">
        <v>717002</v>
      </c>
      <c r="D491" s="53" t="s">
        <v>312</v>
      </c>
      <c r="E491" s="54">
        <v>3500</v>
      </c>
      <c r="F491" s="54"/>
    </row>
    <row r="492" spans="2:6" ht="15">
      <c r="B492" s="352"/>
      <c r="C492" s="24">
        <v>718002</v>
      </c>
      <c r="D492" s="25" t="s">
        <v>974</v>
      </c>
      <c r="E492" s="26">
        <v>100</v>
      </c>
      <c r="F492" s="26"/>
    </row>
    <row r="493" spans="1:6" s="230" customFormat="1" ht="15">
      <c r="A493" s="440"/>
      <c r="B493" s="353"/>
      <c r="C493" s="57">
        <v>718004</v>
      </c>
      <c r="D493" s="15" t="s">
        <v>455</v>
      </c>
      <c r="E493" s="56">
        <v>514</v>
      </c>
      <c r="F493" s="56"/>
    </row>
    <row r="494" spans="2:6" ht="15">
      <c r="B494" s="352"/>
      <c r="C494" s="24">
        <v>723001</v>
      </c>
      <c r="D494" s="235" t="s">
        <v>313</v>
      </c>
      <c r="E494" s="56">
        <v>0</v>
      </c>
      <c r="F494" s="56">
        <v>0</v>
      </c>
    </row>
    <row r="495" spans="2:6" ht="15">
      <c r="B495" s="354"/>
      <c r="C495" s="55">
        <v>716</v>
      </c>
      <c r="D495" s="3" t="s">
        <v>270</v>
      </c>
      <c r="E495" s="56"/>
      <c r="F495" s="56">
        <f>297+48</f>
        <v>345</v>
      </c>
    </row>
    <row r="496" spans="1:6" s="35" customFormat="1" ht="15.75">
      <c r="A496" s="440"/>
      <c r="B496" s="355" t="s">
        <v>897</v>
      </c>
      <c r="C496" s="16" t="s">
        <v>898</v>
      </c>
      <c r="D496" s="17"/>
      <c r="E496" s="18">
        <f>SUM(E497:E500)</f>
        <v>6100</v>
      </c>
      <c r="F496" s="18">
        <v>0</v>
      </c>
    </row>
    <row r="497" spans="2:6" ht="15">
      <c r="B497" s="352"/>
      <c r="C497" s="55">
        <v>711003</v>
      </c>
      <c r="D497" s="51" t="s">
        <v>969</v>
      </c>
      <c r="E497" s="26">
        <v>4000</v>
      </c>
      <c r="F497" s="26">
        <v>0</v>
      </c>
    </row>
    <row r="498" spans="2:6" ht="15">
      <c r="B498" s="352"/>
      <c r="C498" s="50">
        <v>713002</v>
      </c>
      <c r="D498" s="51" t="s">
        <v>972</v>
      </c>
      <c r="E498" s="26">
        <v>40</v>
      </c>
      <c r="F498" s="26">
        <v>0</v>
      </c>
    </row>
    <row r="499" spans="2:6" ht="15">
      <c r="B499" s="352"/>
      <c r="C499" s="50">
        <v>713003</v>
      </c>
      <c r="D499" s="51" t="s">
        <v>973</v>
      </c>
      <c r="E499" s="26">
        <v>60</v>
      </c>
      <c r="F499" s="26">
        <v>0</v>
      </c>
    </row>
    <row r="500" spans="2:6" ht="15">
      <c r="B500" s="353"/>
      <c r="C500" s="57">
        <v>714001</v>
      </c>
      <c r="D500" s="15" t="s">
        <v>975</v>
      </c>
      <c r="E500" s="26">
        <v>2000</v>
      </c>
      <c r="F500" s="26">
        <v>0</v>
      </c>
    </row>
    <row r="501" spans="1:6" s="35" customFormat="1" ht="15.75">
      <c r="A501" s="440"/>
      <c r="B501" s="339" t="s">
        <v>889</v>
      </c>
      <c r="C501" s="16"/>
      <c r="D501" s="17"/>
      <c r="E501" s="18">
        <v>0</v>
      </c>
      <c r="F501" s="18">
        <v>95</v>
      </c>
    </row>
    <row r="502" spans="2:6" ht="15">
      <c r="B502" s="337"/>
      <c r="C502" s="24">
        <v>713005</v>
      </c>
      <c r="D502" s="25" t="s">
        <v>265</v>
      </c>
      <c r="E502" s="26">
        <v>0</v>
      </c>
      <c r="F502" s="26">
        <v>95</v>
      </c>
    </row>
    <row r="503" spans="1:6" s="13" customFormat="1" ht="15.75">
      <c r="A503" s="440"/>
      <c r="B503" s="355" t="s">
        <v>271</v>
      </c>
      <c r="C503" s="236" t="s">
        <v>272</v>
      </c>
      <c r="D503" s="237"/>
      <c r="E503" s="18">
        <v>0</v>
      </c>
      <c r="F503" s="18">
        <v>591</v>
      </c>
    </row>
    <row r="504" spans="1:6" s="13" customFormat="1" ht="15.75">
      <c r="A504" s="440"/>
      <c r="B504" s="356"/>
      <c r="C504" s="24">
        <v>717</v>
      </c>
      <c r="D504" s="25" t="s">
        <v>273</v>
      </c>
      <c r="E504" s="26">
        <v>0</v>
      </c>
      <c r="F504" s="26">
        <f>86+505</f>
        <v>591</v>
      </c>
    </row>
    <row r="505" spans="1:6" s="29" customFormat="1" ht="15.75">
      <c r="A505" s="440"/>
      <c r="B505" s="355" t="s">
        <v>274</v>
      </c>
      <c r="C505" s="16"/>
      <c r="D505" s="32"/>
      <c r="E505" s="18">
        <f>SUM(E506)</f>
        <v>12000</v>
      </c>
      <c r="F505" s="18">
        <f>SUM(F506:F507)</f>
        <v>7268</v>
      </c>
    </row>
    <row r="506" spans="2:6" ht="15">
      <c r="B506" s="352"/>
      <c r="C506" s="24">
        <v>723002</v>
      </c>
      <c r="D506" s="25" t="s">
        <v>976</v>
      </c>
      <c r="E506" s="54">
        <v>12000</v>
      </c>
      <c r="F506" s="54">
        <v>2618</v>
      </c>
    </row>
    <row r="507" spans="2:6" ht="15">
      <c r="B507" s="352"/>
      <c r="C507" s="24">
        <v>717</v>
      </c>
      <c r="D507" s="25" t="s">
        <v>273</v>
      </c>
      <c r="E507" s="54">
        <v>0</v>
      </c>
      <c r="F507" s="54">
        <f>237+4413</f>
        <v>4650</v>
      </c>
    </row>
    <row r="508" spans="1:6" s="13" customFormat="1" ht="15.75">
      <c r="A508" s="440"/>
      <c r="B508" s="357" t="s">
        <v>275</v>
      </c>
      <c r="C508" s="238" t="s">
        <v>276</v>
      </c>
      <c r="D508" s="239"/>
      <c r="E508" s="240">
        <v>0</v>
      </c>
      <c r="F508" s="240">
        <f>SUM(F509)</f>
        <v>10449</v>
      </c>
    </row>
    <row r="509" spans="2:6" ht="15">
      <c r="B509" s="352"/>
      <c r="C509" s="24">
        <v>717</v>
      </c>
      <c r="D509" s="25" t="s">
        <v>273</v>
      </c>
      <c r="E509" s="54">
        <v>0</v>
      </c>
      <c r="F509" s="54">
        <f>800+8663+986</f>
        <v>10449</v>
      </c>
    </row>
    <row r="510" spans="1:6" s="13" customFormat="1" ht="15.75">
      <c r="A510" s="440"/>
      <c r="B510" s="357" t="s">
        <v>277</v>
      </c>
      <c r="C510" s="238" t="s">
        <v>278</v>
      </c>
      <c r="D510" s="239"/>
      <c r="E510" s="240">
        <v>0</v>
      </c>
      <c r="F510" s="240">
        <v>0</v>
      </c>
    </row>
    <row r="511" spans="2:6" ht="15">
      <c r="B511" s="352"/>
      <c r="C511" s="24">
        <v>717</v>
      </c>
      <c r="D511" s="25" t="s">
        <v>273</v>
      </c>
      <c r="E511" s="54">
        <v>0</v>
      </c>
      <c r="F511" s="54">
        <v>0</v>
      </c>
    </row>
    <row r="512" spans="1:6" s="13" customFormat="1" ht="15.75">
      <c r="A512" s="440"/>
      <c r="B512" s="357" t="s">
        <v>279</v>
      </c>
      <c r="C512" s="238" t="s">
        <v>280</v>
      </c>
      <c r="D512" s="239"/>
      <c r="E512" s="240">
        <v>0</v>
      </c>
      <c r="F512" s="240">
        <v>50929</v>
      </c>
    </row>
    <row r="513" spans="2:6" ht="15">
      <c r="B513" s="352"/>
      <c r="C513" s="24">
        <v>717</v>
      </c>
      <c r="D513" s="25" t="s">
        <v>273</v>
      </c>
      <c r="E513" s="54">
        <v>0</v>
      </c>
      <c r="F513" s="54">
        <f>14350+4036+32543</f>
        <v>50929</v>
      </c>
    </row>
    <row r="514" spans="1:6" s="13" customFormat="1" ht="15.75">
      <c r="A514" s="440"/>
      <c r="B514" s="357" t="s">
        <v>281</v>
      </c>
      <c r="C514" s="238" t="s">
        <v>282</v>
      </c>
      <c r="D514" s="239"/>
      <c r="E514" s="240">
        <v>0</v>
      </c>
      <c r="F514" s="240">
        <v>36</v>
      </c>
    </row>
    <row r="515" spans="2:6" ht="15">
      <c r="B515" s="352"/>
      <c r="C515" s="57">
        <v>717</v>
      </c>
      <c r="D515" s="25" t="s">
        <v>273</v>
      </c>
      <c r="E515" s="54">
        <v>0</v>
      </c>
      <c r="F515" s="54">
        <v>36</v>
      </c>
    </row>
    <row r="516" spans="1:6" s="13" customFormat="1" ht="15.75">
      <c r="A516" s="440"/>
      <c r="B516" s="357" t="s">
        <v>217</v>
      </c>
      <c r="C516" s="238" t="s">
        <v>283</v>
      </c>
      <c r="D516" s="239"/>
      <c r="E516" s="240">
        <v>0</v>
      </c>
      <c r="F516" s="240">
        <v>602</v>
      </c>
    </row>
    <row r="517" spans="2:6" ht="15">
      <c r="B517" s="354"/>
      <c r="C517" s="24">
        <v>717</v>
      </c>
      <c r="D517" s="25" t="s">
        <v>273</v>
      </c>
      <c r="E517" s="54">
        <v>0</v>
      </c>
      <c r="F517" s="54">
        <f>190+412</f>
        <v>602</v>
      </c>
    </row>
    <row r="518" spans="1:6" s="35" customFormat="1" ht="15.75">
      <c r="A518" s="440"/>
      <c r="B518" s="355" t="s">
        <v>284</v>
      </c>
      <c r="C518" s="48" t="s">
        <v>285</v>
      </c>
      <c r="D518" s="17"/>
      <c r="E518" s="18">
        <v>200</v>
      </c>
      <c r="F518" s="18">
        <v>5330</v>
      </c>
    </row>
    <row r="519" spans="2:6" ht="15">
      <c r="B519" s="352"/>
      <c r="C519" s="24">
        <v>721001</v>
      </c>
      <c r="D519" s="235" t="s">
        <v>977</v>
      </c>
      <c r="E519" s="54">
        <v>200</v>
      </c>
      <c r="F519" s="54">
        <f>0</f>
        <v>0</v>
      </c>
    </row>
    <row r="520" spans="2:6" ht="15">
      <c r="B520" s="354"/>
      <c r="C520" s="24">
        <v>717</v>
      </c>
      <c r="D520" s="3" t="str">
        <f>D507</f>
        <v>Investície ( stavby)</v>
      </c>
      <c r="E520" s="54">
        <v>0</v>
      </c>
      <c r="F520" s="54">
        <f>1464+3866</f>
        <v>5330</v>
      </c>
    </row>
    <row r="521" spans="1:6" s="35" customFormat="1" ht="15.75">
      <c r="A521" s="440"/>
      <c r="B521" s="355" t="s">
        <v>286</v>
      </c>
      <c r="C521" s="241" t="s">
        <v>287</v>
      </c>
      <c r="D521" s="17"/>
      <c r="E521" s="18">
        <v>0</v>
      </c>
      <c r="F521" s="18">
        <v>1654</v>
      </c>
    </row>
    <row r="522" spans="2:6" ht="15">
      <c r="B522" s="354"/>
      <c r="C522" s="24">
        <v>717</v>
      </c>
      <c r="D522" s="3" t="str">
        <f>D520</f>
        <v>Investície ( stavby)</v>
      </c>
      <c r="E522" s="54">
        <v>0</v>
      </c>
      <c r="F522" s="54">
        <f>1113+541</f>
        <v>1654</v>
      </c>
    </row>
    <row r="523" spans="1:6" s="35" customFormat="1" ht="15.75" outlineLevel="1">
      <c r="A523" s="440"/>
      <c r="B523" s="355" t="s">
        <v>288</v>
      </c>
      <c r="C523" s="238" t="s">
        <v>289</v>
      </c>
      <c r="D523" s="17"/>
      <c r="E523" s="18">
        <f>E524</f>
        <v>500</v>
      </c>
      <c r="F523" s="18">
        <v>405</v>
      </c>
    </row>
    <row r="524" spans="2:6" ht="15">
      <c r="B524" s="350"/>
      <c r="C524" s="24">
        <v>721001</v>
      </c>
      <c r="D524" s="235" t="s">
        <v>978</v>
      </c>
      <c r="E524" s="26">
        <v>500</v>
      </c>
      <c r="F524" s="26">
        <v>0</v>
      </c>
    </row>
    <row r="525" spans="2:6" ht="15">
      <c r="B525" s="354"/>
      <c r="C525" s="24">
        <v>717</v>
      </c>
      <c r="D525" s="3" t="str">
        <f>D522</f>
        <v>Investície ( stavby)</v>
      </c>
      <c r="E525" s="26">
        <v>0</v>
      </c>
      <c r="F525" s="26">
        <f>395+10</f>
        <v>405</v>
      </c>
    </row>
    <row r="526" spans="1:6" s="35" customFormat="1" ht="15.75" outlineLevel="1">
      <c r="A526" s="440"/>
      <c r="B526" s="355" t="s">
        <v>290</v>
      </c>
      <c r="C526" s="238" t="s">
        <v>291</v>
      </c>
      <c r="D526" s="17"/>
      <c r="E526" s="18">
        <v>0</v>
      </c>
      <c r="F526" s="18">
        <v>1816</v>
      </c>
    </row>
    <row r="527" spans="2:6" ht="15">
      <c r="B527" s="354"/>
      <c r="C527" s="57">
        <f>C525</f>
        <v>717</v>
      </c>
      <c r="D527" s="3" t="str">
        <f>D525</f>
        <v>Investície ( stavby)</v>
      </c>
      <c r="E527" s="26">
        <v>0</v>
      </c>
      <c r="F527" s="26">
        <f>83+1733</f>
        <v>1816</v>
      </c>
    </row>
    <row r="528" spans="1:6" s="35" customFormat="1" ht="15.75" outlineLevel="1">
      <c r="A528" s="440"/>
      <c r="B528" s="355" t="s">
        <v>292</v>
      </c>
      <c r="C528" s="238" t="s">
        <v>293</v>
      </c>
      <c r="D528" s="17"/>
      <c r="E528" s="18">
        <v>0</v>
      </c>
      <c r="F528" s="18">
        <v>1423</v>
      </c>
    </row>
    <row r="529" spans="1:6" s="13" customFormat="1" ht="15.75" outlineLevel="1">
      <c r="A529" s="440"/>
      <c r="B529" s="358"/>
      <c r="C529" s="24">
        <f>C527</f>
        <v>717</v>
      </c>
      <c r="D529" s="25" t="str">
        <f>D527</f>
        <v>Investície ( stavby)</v>
      </c>
      <c r="E529" s="26">
        <v>0</v>
      </c>
      <c r="F529" s="26">
        <f>1371+52</f>
        <v>1423</v>
      </c>
    </row>
    <row r="530" spans="1:6" s="29" customFormat="1" ht="15.75">
      <c r="A530" s="440"/>
      <c r="B530" s="355" t="s">
        <v>294</v>
      </c>
      <c r="C530" s="242" t="s">
        <v>295</v>
      </c>
      <c r="D530" s="17"/>
      <c r="E530" s="18">
        <f>SUM(E531)</f>
        <v>500</v>
      </c>
      <c r="F530" s="18">
        <v>0</v>
      </c>
    </row>
    <row r="531" spans="2:6" ht="18.75" customHeight="1">
      <c r="B531" s="351"/>
      <c r="C531" s="57">
        <v>713004</v>
      </c>
      <c r="D531" s="51" t="s">
        <v>298</v>
      </c>
      <c r="E531" s="54">
        <v>500</v>
      </c>
      <c r="F531" s="54">
        <v>0</v>
      </c>
    </row>
    <row r="532" spans="1:6" s="35" customFormat="1" ht="15.75">
      <c r="A532" s="440"/>
      <c r="B532" s="355" t="s">
        <v>296</v>
      </c>
      <c r="C532" s="242" t="s">
        <v>297</v>
      </c>
      <c r="D532" s="17"/>
      <c r="E532" s="18">
        <f>E533</f>
        <v>300</v>
      </c>
      <c r="F532" s="18">
        <v>6804</v>
      </c>
    </row>
    <row r="533" spans="2:6" ht="15">
      <c r="B533" s="352"/>
      <c r="C533" s="57">
        <v>713004</v>
      </c>
      <c r="D533" s="51" t="s">
        <v>298</v>
      </c>
      <c r="E533" s="54">
        <v>300</v>
      </c>
      <c r="F533" s="54">
        <v>0</v>
      </c>
    </row>
    <row r="534" spans="2:6" ht="15">
      <c r="B534" s="354"/>
      <c r="C534" s="57">
        <v>717</v>
      </c>
      <c r="D534" s="25" t="str">
        <f>D529</f>
        <v>Investície ( stavby)</v>
      </c>
      <c r="E534" s="54"/>
      <c r="F534" s="54">
        <f>664+125+2373+3642</f>
        <v>6804</v>
      </c>
    </row>
    <row r="535" spans="1:6" s="29" customFormat="1" ht="15.75">
      <c r="A535" s="440"/>
      <c r="B535" s="355" t="s">
        <v>299</v>
      </c>
      <c r="C535" s="242" t="s">
        <v>300</v>
      </c>
      <c r="D535" s="17"/>
      <c r="E535" s="18">
        <f>E536</f>
        <v>4704</v>
      </c>
      <c r="F535" s="18">
        <v>954</v>
      </c>
    </row>
    <row r="536" spans="2:6" ht="15">
      <c r="B536" s="353"/>
      <c r="C536" s="57">
        <v>721002</v>
      </c>
      <c r="D536" s="15" t="s">
        <v>979</v>
      </c>
      <c r="E536" s="54">
        <v>4704</v>
      </c>
      <c r="F536" s="54">
        <v>954</v>
      </c>
    </row>
    <row r="537" spans="1:6" s="29" customFormat="1" ht="15.75">
      <c r="A537" s="440"/>
      <c r="B537" s="355" t="s">
        <v>301</v>
      </c>
      <c r="C537" s="241" t="s">
        <v>302</v>
      </c>
      <c r="D537" s="17"/>
      <c r="E537" s="18">
        <f>E538</f>
        <v>3250</v>
      </c>
      <c r="F537" s="18">
        <v>2091</v>
      </c>
    </row>
    <row r="538" spans="1:6" s="230" customFormat="1" ht="15">
      <c r="A538" s="440"/>
      <c r="B538" s="352"/>
      <c r="C538" s="57">
        <v>721002</v>
      </c>
      <c r="D538" s="25" t="s">
        <v>980</v>
      </c>
      <c r="E538" s="26">
        <v>3250</v>
      </c>
      <c r="F538" s="26">
        <v>2091</v>
      </c>
    </row>
    <row r="539" spans="1:6" s="29" customFormat="1" ht="15.75">
      <c r="A539" s="440"/>
      <c r="B539" s="359" t="s">
        <v>949</v>
      </c>
      <c r="C539" s="244"/>
      <c r="D539" s="245"/>
      <c r="E539" s="30">
        <v>0</v>
      </c>
      <c r="F539" s="30">
        <v>576</v>
      </c>
    </row>
    <row r="540" spans="2:6" ht="15">
      <c r="B540" s="337"/>
      <c r="C540" s="24">
        <v>721002</v>
      </c>
      <c r="D540" s="25" t="s">
        <v>303</v>
      </c>
      <c r="E540" s="26">
        <v>0</v>
      </c>
      <c r="F540" s="26">
        <v>576</v>
      </c>
    </row>
    <row r="541" spans="1:6" s="29" customFormat="1" ht="15.75">
      <c r="A541" s="440"/>
      <c r="B541" s="339" t="s">
        <v>953</v>
      </c>
      <c r="C541" s="31"/>
      <c r="D541" s="32"/>
      <c r="E541" s="18">
        <v>0</v>
      </c>
      <c r="F541" s="18">
        <v>147</v>
      </c>
    </row>
    <row r="542" spans="2:6" ht="16.5" thickBot="1">
      <c r="B542" s="360"/>
      <c r="C542" s="39">
        <v>721002</v>
      </c>
      <c r="D542" s="40" t="s">
        <v>303</v>
      </c>
      <c r="E542" s="41">
        <v>0</v>
      </c>
      <c r="F542" s="41">
        <v>147</v>
      </c>
    </row>
    <row r="543" spans="1:6" s="368" customFormat="1" ht="19.5" thickBot="1" thickTop="1">
      <c r="A543" s="440"/>
      <c r="B543" s="361" t="s">
        <v>981</v>
      </c>
      <c r="C543" s="369"/>
      <c r="D543" s="370"/>
      <c r="E543" s="371">
        <f>E482+E496+E505+E518+E523+E530+E532+E537+E535</f>
        <v>35368</v>
      </c>
      <c r="F543" s="371">
        <f>F541+F539+F537+F535+F532+F530+F528+F526+F521+F523+F518+F516+F514+F512+F508+F505+F503+F501+F496+F482</f>
        <v>337978</v>
      </c>
    </row>
    <row r="544" spans="1:6" s="1" customFormat="1" ht="18.75" thickTop="1">
      <c r="A544" s="440"/>
      <c r="B544" s="243"/>
      <c r="C544" s="2"/>
      <c r="D544" s="44"/>
      <c r="E544" s="45"/>
      <c r="F544" s="45"/>
    </row>
    <row r="545" spans="1:6" s="1" customFormat="1" ht="15.75" thickBot="1">
      <c r="A545" s="440"/>
      <c r="C545" s="2"/>
      <c r="D545" s="3"/>
      <c r="E545" s="4"/>
      <c r="F545" s="4"/>
    </row>
    <row r="546" spans="1:6" s="29" customFormat="1" ht="32.25" thickBot="1">
      <c r="A546" s="440"/>
      <c r="B546" s="9" t="s">
        <v>982</v>
      </c>
      <c r="C546" s="558"/>
      <c r="D546" s="47"/>
      <c r="E546" s="12" t="s">
        <v>152</v>
      </c>
      <c r="F546" s="12" t="s">
        <v>226</v>
      </c>
    </row>
    <row r="547" spans="1:6" s="29" customFormat="1" ht="15.75">
      <c r="A547" s="440"/>
      <c r="B547" s="555" t="s">
        <v>983</v>
      </c>
      <c r="C547" s="556"/>
      <c r="D547" s="557"/>
      <c r="E547" s="30">
        <f>E548</f>
        <v>98767</v>
      </c>
      <c r="F547" s="30">
        <f>F548</f>
        <v>98734</v>
      </c>
    </row>
    <row r="548" spans="1:6" s="230" customFormat="1" ht="15">
      <c r="A548" s="440"/>
      <c r="B548" s="362"/>
      <c r="C548" s="231">
        <v>821005</v>
      </c>
      <c r="D548" s="232" t="s">
        <v>984</v>
      </c>
      <c r="E548" s="26">
        <v>98767</v>
      </c>
      <c r="F548" s="26">
        <f>15000+83734</f>
        <v>98734</v>
      </c>
    </row>
    <row r="549" spans="1:6" s="13" customFormat="1" ht="15.75">
      <c r="A549" s="440"/>
      <c r="B549" s="363" t="s">
        <v>825</v>
      </c>
      <c r="C549" s="48"/>
      <c r="D549" s="49"/>
      <c r="E549" s="30">
        <v>0</v>
      </c>
      <c r="F549" s="30">
        <f>F550</f>
        <v>139007</v>
      </c>
    </row>
    <row r="550" spans="1:6" s="230" customFormat="1" ht="15">
      <c r="A550" s="440"/>
      <c r="B550" s="334"/>
      <c r="C550" s="57">
        <v>814</v>
      </c>
      <c r="D550" s="15" t="s">
        <v>266</v>
      </c>
      <c r="E550" s="56">
        <v>0</v>
      </c>
      <c r="F550" s="56">
        <v>139007</v>
      </c>
    </row>
    <row r="551" spans="1:6" s="29" customFormat="1" ht="15.75">
      <c r="A551" s="440"/>
      <c r="B551" s="339" t="s">
        <v>927</v>
      </c>
      <c r="C551" s="31"/>
      <c r="D551" s="32"/>
      <c r="E551" s="18">
        <v>0</v>
      </c>
      <c r="F551" s="18">
        <v>5500</v>
      </c>
    </row>
    <row r="552" spans="2:6" ht="15.75" thickBot="1">
      <c r="B552" s="364"/>
      <c r="C552" s="227">
        <v>813002</v>
      </c>
      <c r="D552" s="228" t="s">
        <v>267</v>
      </c>
      <c r="E552" s="229">
        <v>0</v>
      </c>
      <c r="F552" s="229">
        <v>5500</v>
      </c>
    </row>
    <row r="553" spans="1:6" s="368" customFormat="1" ht="19.5" thickBot="1" thickTop="1">
      <c r="A553" s="440"/>
      <c r="B553" s="65" t="s">
        <v>982</v>
      </c>
      <c r="C553" s="58"/>
      <c r="D553" s="67"/>
      <c r="E553" s="371">
        <f>E547</f>
        <v>98767</v>
      </c>
      <c r="F553" s="371">
        <f>F551+F549+F547</f>
        <v>243241</v>
      </c>
    </row>
    <row r="554" spans="2:6" ht="17.25" thickBot="1" thickTop="1">
      <c r="B554" s="43"/>
      <c r="C554" s="2"/>
      <c r="D554" s="44"/>
      <c r="E554" s="45"/>
      <c r="F554" s="45"/>
    </row>
    <row r="555" spans="1:6" s="386" customFormat="1" ht="32.25" thickBot="1">
      <c r="A555" s="384"/>
      <c r="B555" s="387" t="s">
        <v>985</v>
      </c>
      <c r="C555" s="365"/>
      <c r="D555" s="385"/>
      <c r="E555" s="559" t="s">
        <v>152</v>
      </c>
      <c r="F555" s="12" t="s">
        <v>226</v>
      </c>
    </row>
    <row r="556" spans="2:6" ht="15.75" thickTop="1">
      <c r="B556" s="334" t="s">
        <v>986</v>
      </c>
      <c r="C556" s="14"/>
      <c r="D556" s="15"/>
      <c r="E556" s="56">
        <f>E479</f>
        <v>1322669</v>
      </c>
      <c r="F556" s="56">
        <f>F479</f>
        <v>737140</v>
      </c>
    </row>
    <row r="557" spans="2:6" ht="15">
      <c r="B557" s="337" t="s">
        <v>987</v>
      </c>
      <c r="C557" s="27"/>
      <c r="D557" s="25"/>
      <c r="E557" s="26">
        <f>E543</f>
        <v>35368</v>
      </c>
      <c r="F557" s="26">
        <f>F543</f>
        <v>337978</v>
      </c>
    </row>
    <row r="558" spans="2:6" ht="15.75" thickBot="1">
      <c r="B558" s="366" t="s">
        <v>988</v>
      </c>
      <c r="C558" s="59"/>
      <c r="D558" s="40"/>
      <c r="E558" s="41">
        <f>E553</f>
        <v>98767</v>
      </c>
      <c r="F558" s="41">
        <f>F553</f>
        <v>243241</v>
      </c>
    </row>
    <row r="559" spans="1:6" s="372" customFormat="1" ht="21.75" thickBot="1" thickTop="1">
      <c r="A559" s="332"/>
      <c r="B559" s="367" t="s">
        <v>989</v>
      </c>
      <c r="C559" s="60"/>
      <c r="D559" s="61"/>
      <c r="E559" s="383">
        <f>E556+E557+E558</f>
        <v>1456804</v>
      </c>
      <c r="F559" s="383">
        <f>SUM(F556:F558)</f>
        <v>1318359</v>
      </c>
    </row>
    <row r="560" ht="15.75" thickTop="1"/>
    <row r="561" ht="15">
      <c r="D561" s="72"/>
    </row>
    <row r="562" ht="15">
      <c r="D562" s="73"/>
    </row>
    <row r="563" ht="15">
      <c r="D563" s="74"/>
    </row>
    <row r="564" ht="15">
      <c r="D564" s="74"/>
    </row>
    <row r="565" ht="15">
      <c r="D565" s="74"/>
    </row>
    <row r="566" spans="3:6" ht="15.75">
      <c r="C566" s="75"/>
      <c r="D566" s="76"/>
      <c r="E566" s="77"/>
      <c r="F566" s="77"/>
    </row>
    <row r="567" ht="15">
      <c r="D567" s="78"/>
    </row>
    <row r="568" spans="3:4" ht="15.75">
      <c r="C568" s="43"/>
      <c r="D568" s="4"/>
    </row>
    <row r="569" spans="3:4" ht="15.75">
      <c r="C569" s="43"/>
      <c r="D569" s="4"/>
    </row>
    <row r="570" spans="3:4" ht="15">
      <c r="C570" s="1"/>
      <c r="D570" s="79"/>
    </row>
    <row r="571" spans="3:4" ht="15">
      <c r="C571" s="1"/>
      <c r="D571" s="4"/>
    </row>
    <row r="572" spans="3:4" ht="15">
      <c r="C572" s="1"/>
      <c r="D572" s="4"/>
    </row>
    <row r="573" spans="3:4" ht="15">
      <c r="C573" s="1"/>
      <c r="D573" s="4"/>
    </row>
    <row r="574" spans="3:6" ht="15.75">
      <c r="C574" s="1"/>
      <c r="D574" s="45"/>
      <c r="E574" s="77"/>
      <c r="F574" s="77"/>
    </row>
    <row r="575" spans="3:4" ht="15">
      <c r="C575" s="8"/>
      <c r="D575" s="71"/>
    </row>
    <row r="576" spans="3:4" ht="15">
      <c r="C576" s="8"/>
      <c r="D576" s="71"/>
    </row>
    <row r="577" spans="3:4" ht="15">
      <c r="C577" s="8"/>
      <c r="D577" s="71"/>
    </row>
    <row r="578" spans="3:4" ht="15">
      <c r="C578" s="8"/>
      <c r="D578" s="71"/>
    </row>
    <row r="579" spans="3:4" ht="15">
      <c r="C579" s="8"/>
      <c r="D579" s="71"/>
    </row>
    <row r="580" spans="3:4" ht="15">
      <c r="C580" s="8"/>
      <c r="D580" s="71"/>
    </row>
    <row r="581" spans="3:4" ht="15">
      <c r="C581" s="8"/>
      <c r="D581" s="8"/>
    </row>
    <row r="582" spans="2:4" ht="15.75">
      <c r="B582" s="13"/>
      <c r="C582" s="8"/>
      <c r="D582" s="8"/>
    </row>
    <row r="583" ht="15">
      <c r="D583" s="633"/>
    </row>
    <row r="590" ht="15">
      <c r="D590" s="78"/>
    </row>
    <row r="606" spans="3:4" ht="15">
      <c r="C606" s="8"/>
      <c r="D606" s="8"/>
    </row>
    <row r="607" spans="3:4" ht="15">
      <c r="C607" s="8"/>
      <c r="D607" s="8"/>
    </row>
    <row r="608" spans="3:4" ht="15">
      <c r="C608" s="8"/>
      <c r="D608" s="8"/>
    </row>
    <row r="609" spans="3:4" ht="15.75" thickBot="1">
      <c r="C609" s="8"/>
      <c r="D609" s="8"/>
    </row>
    <row r="610" spans="2:6" ht="32.25" thickBot="1">
      <c r="B610" s="387" t="s">
        <v>985</v>
      </c>
      <c r="C610" s="365"/>
      <c r="D610" s="385"/>
      <c r="E610" s="559" t="s">
        <v>152</v>
      </c>
      <c r="F610" s="559" t="s">
        <v>153</v>
      </c>
    </row>
    <row r="611" spans="2:6" ht="15.75" thickTop="1">
      <c r="B611" s="337" t="s">
        <v>990</v>
      </c>
      <c r="C611" s="27"/>
      <c r="D611" s="25"/>
      <c r="E611" s="56">
        <v>1359727</v>
      </c>
      <c r="F611" s="56">
        <v>814509</v>
      </c>
    </row>
    <row r="612" spans="2:6" ht="15">
      <c r="B612" s="337" t="s">
        <v>991</v>
      </c>
      <c r="C612" s="27"/>
      <c r="D612" s="25"/>
      <c r="E612" s="26">
        <v>77077</v>
      </c>
      <c r="F612" s="26">
        <v>327853</v>
      </c>
    </row>
    <row r="613" spans="2:6" ht="15.75" thickBot="1">
      <c r="B613" s="366" t="s">
        <v>992</v>
      </c>
      <c r="C613" s="59"/>
      <c r="D613" s="40"/>
      <c r="E613" s="41">
        <v>20000</v>
      </c>
      <c r="F613" s="41">
        <v>458967</v>
      </c>
    </row>
    <row r="614" spans="2:6" ht="21.75" thickBot="1" thickTop="1">
      <c r="B614" s="367" t="s">
        <v>993</v>
      </c>
      <c r="C614" s="60"/>
      <c r="D614" s="61"/>
      <c r="E614" s="383">
        <f>E611+E612+E613</f>
        <v>1456804</v>
      </c>
      <c r="F614" s="383">
        <f>SUM(F611:F613)</f>
        <v>1601329</v>
      </c>
    </row>
    <row r="615" spans="2:6" ht="15.75" thickTop="1">
      <c r="B615" s="334" t="s">
        <v>986</v>
      </c>
      <c r="C615" s="14"/>
      <c r="D615" s="15"/>
      <c r="E615" s="26">
        <v>1322669</v>
      </c>
      <c r="F615" s="26">
        <v>737140</v>
      </c>
    </row>
    <row r="616" spans="2:6" ht="15">
      <c r="B616" s="337" t="s">
        <v>987</v>
      </c>
      <c r="C616" s="27"/>
      <c r="D616" s="25"/>
      <c r="E616" s="26">
        <v>35368</v>
      </c>
      <c r="F616" s="26">
        <v>337978</v>
      </c>
    </row>
    <row r="617" spans="2:6" ht="15.75" thickBot="1">
      <c r="B617" s="366" t="s">
        <v>988</v>
      </c>
      <c r="C617" s="59"/>
      <c r="D617" s="40"/>
      <c r="E617" s="41">
        <v>98767</v>
      </c>
      <c r="F617" s="56">
        <v>243241</v>
      </c>
    </row>
    <row r="618" spans="2:6" ht="21.75" thickBot="1" thickTop="1">
      <c r="B618" s="560" t="s">
        <v>989</v>
      </c>
      <c r="C618" s="561"/>
      <c r="D618" s="562"/>
      <c r="E618" s="563">
        <f>SUM(E615:E617)</f>
        <v>1456804</v>
      </c>
      <c r="F618" s="563">
        <f>SUM(F615:F617)</f>
        <v>1318359</v>
      </c>
    </row>
    <row r="619" spans="2:6" ht="16.5" thickTop="1">
      <c r="B619" s="43"/>
      <c r="C619" s="64"/>
      <c r="D619" s="44"/>
      <c r="E619" s="45"/>
      <c r="F619" s="45"/>
    </row>
    <row r="620" spans="2:6" ht="16.5" thickBot="1">
      <c r="B620" s="43"/>
      <c r="C620" s="64"/>
      <c r="D620" s="44"/>
      <c r="E620" s="45"/>
      <c r="F620" s="45"/>
    </row>
    <row r="621" spans="2:6" ht="18.75" thickBot="1">
      <c r="B621" s="373" t="s">
        <v>994</v>
      </c>
      <c r="C621" s="374"/>
      <c r="D621" s="375"/>
      <c r="E621" s="376">
        <f aca="true" t="shared" si="0" ref="E621:F623">E611-E615</f>
        <v>37058</v>
      </c>
      <c r="F621" s="376">
        <f t="shared" si="0"/>
        <v>77369</v>
      </c>
    </row>
    <row r="622" spans="2:6" ht="18.75" thickBot="1">
      <c r="B622" s="377" t="s">
        <v>0</v>
      </c>
      <c r="C622" s="378"/>
      <c r="D622" s="379"/>
      <c r="E622" s="376">
        <f t="shared" si="0"/>
        <v>41709</v>
      </c>
      <c r="F622" s="376">
        <f t="shared" si="0"/>
        <v>-10125</v>
      </c>
    </row>
    <row r="623" spans="2:6" ht="18.75" thickBot="1">
      <c r="B623" s="380" t="s">
        <v>1</v>
      </c>
      <c r="C623" s="381"/>
      <c r="D623" s="382"/>
      <c r="E623" s="376">
        <f t="shared" si="0"/>
        <v>-78767</v>
      </c>
      <c r="F623" s="376">
        <f t="shared" si="0"/>
        <v>215726</v>
      </c>
    </row>
    <row r="624" spans="2:6" ht="19.5" thickBot="1" thickTop="1">
      <c r="B624" s="65" t="s">
        <v>2</v>
      </c>
      <c r="C624" s="66"/>
      <c r="D624" s="67"/>
      <c r="E624" s="68">
        <f>SUM(E621:E623)</f>
        <v>0</v>
      </c>
      <c r="F624" s="68">
        <f>SUM(F621:F623)</f>
        <v>282970</v>
      </c>
    </row>
    <row r="625" spans="3:4" ht="15.75" thickTop="1">
      <c r="C625" s="8"/>
      <c r="D625" s="8"/>
    </row>
    <row r="626" spans="3:4" ht="15">
      <c r="C626" s="8"/>
      <c r="D626" s="8"/>
    </row>
    <row r="627" spans="3:4" ht="15">
      <c r="C627" s="8"/>
      <c r="D627" s="8"/>
    </row>
    <row r="628" spans="3:4" ht="15">
      <c r="C628" s="8"/>
      <c r="D628" s="8"/>
    </row>
    <row r="629" spans="3:4" ht="15">
      <c r="C629" s="8"/>
      <c r="D629" s="8"/>
    </row>
    <row r="630" spans="3:4" ht="15">
      <c r="C630" s="8"/>
      <c r="D630" s="8"/>
    </row>
    <row r="631" spans="3:4" ht="15">
      <c r="C631" s="8"/>
      <c r="D631" s="8"/>
    </row>
    <row r="632" spans="3:4" ht="15">
      <c r="C632" s="8"/>
      <c r="D632" s="8"/>
    </row>
    <row r="633" spans="3:4" ht="15">
      <c r="C633" s="8"/>
      <c r="D633" s="8"/>
    </row>
    <row r="634" spans="3:4" ht="15">
      <c r="C634" s="8"/>
      <c r="D634" s="8"/>
    </row>
    <row r="635" spans="3:4" ht="15">
      <c r="C635" s="8"/>
      <c r="D635" s="8"/>
    </row>
    <row r="636" spans="3:4" ht="15">
      <c r="C636" s="8"/>
      <c r="D636" s="8"/>
    </row>
  </sheetData>
  <printOptions/>
  <pageMargins left="0" right="0" top="0.7874015748031497" bottom="0" header="0.5118110236220472" footer="0.5118110236220472"/>
  <pageSetup horizontalDpi="600" verticalDpi="600" orientation="portrait" paperSize="9" scale="78" r:id="rId3"/>
  <rowBreaks count="10" manualBreakCount="10">
    <brk id="61" max="255" man="1"/>
    <brk id="120" max="23" man="1"/>
    <brk id="177" max="255" man="1"/>
    <brk id="238" max="255" man="1"/>
    <brk id="297" max="255" man="1"/>
    <brk id="359" max="255" man="1"/>
    <brk id="419" max="255" man="1"/>
    <brk id="479" max="255" man="1"/>
    <brk id="543" max="255" man="1"/>
    <brk id="599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90"/>
  <sheetViews>
    <sheetView workbookViewId="0" topLeftCell="A85">
      <selection activeCell="F6" sqref="F6"/>
    </sheetView>
  </sheetViews>
  <sheetFormatPr defaultColWidth="9.00390625" defaultRowHeight="12.75"/>
  <cols>
    <col min="1" max="1" width="3.125" style="440" customWidth="1"/>
    <col min="2" max="2" width="10.00390625" style="150" customWidth="1"/>
    <col min="3" max="3" width="65.625" style="7" customWidth="1"/>
    <col min="4" max="4" width="14.875" style="151" customWidth="1"/>
    <col min="5" max="5" width="15.00390625" style="151" customWidth="1"/>
    <col min="6" max="6" width="22.875" style="440" customWidth="1"/>
    <col min="7" max="7" width="9.00390625" style="440" customWidth="1"/>
    <col min="8" max="8" width="10.00390625" style="440" customWidth="1"/>
    <col min="9" max="9" width="11.125" style="440" customWidth="1"/>
    <col min="10" max="10" width="13.125" style="440" customWidth="1"/>
    <col min="11" max="11" width="14.00390625" style="440" customWidth="1"/>
    <col min="12" max="12" width="10.375" style="440" customWidth="1"/>
    <col min="13" max="13" width="6.75390625" style="440" customWidth="1"/>
    <col min="14" max="16" width="9.125" style="440" customWidth="1"/>
    <col min="17" max="16384" width="9.125" style="7" customWidth="1"/>
  </cols>
  <sheetData>
    <row r="1" spans="1:5" ht="15">
      <c r="A1" s="439"/>
      <c r="B1" s="5"/>
      <c r="C1" s="80"/>
      <c r="D1" s="6"/>
      <c r="E1" s="6"/>
    </row>
    <row r="2" spans="1:6" s="207" customFormat="1" ht="20.25">
      <c r="A2" s="440"/>
      <c r="B2" s="204" t="s">
        <v>244</v>
      </c>
      <c r="C2" s="205"/>
      <c r="D2" s="205"/>
      <c r="E2" s="206"/>
      <c r="F2" s="440"/>
    </row>
    <row r="3" spans="2:5" ht="15.75">
      <c r="B3" s="5"/>
      <c r="C3" s="80"/>
      <c r="D3" s="81"/>
      <c r="E3" s="554" t="s">
        <v>4</v>
      </c>
    </row>
    <row r="4" spans="2:5" ht="15.75" thickBot="1">
      <c r="B4" s="82"/>
      <c r="C4" s="80"/>
      <c r="D4" s="83"/>
      <c r="E4" s="83" t="s">
        <v>3</v>
      </c>
    </row>
    <row r="5" spans="1:16" s="86" customFormat="1" ht="48" thickBot="1">
      <c r="A5" s="440"/>
      <c r="B5" s="84" t="s">
        <v>990</v>
      </c>
      <c r="C5" s="85"/>
      <c r="D5" s="12" t="s">
        <v>152</v>
      </c>
      <c r="E5" s="12" t="s">
        <v>226</v>
      </c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</row>
    <row r="6" spans="1:16" s="86" customFormat="1" ht="15.75">
      <c r="A6" s="440"/>
      <c r="B6" s="89" t="s">
        <v>5</v>
      </c>
      <c r="C6" s="90"/>
      <c r="D6" s="91">
        <f>D7+D8</f>
        <v>668900</v>
      </c>
      <c r="E6" s="91">
        <f>E7+E8</f>
        <v>319756</v>
      </c>
      <c r="F6" s="634"/>
      <c r="G6" s="440"/>
      <c r="H6" s="440"/>
      <c r="I6" s="440"/>
      <c r="J6" s="440"/>
      <c r="K6" s="440"/>
      <c r="L6" s="440"/>
      <c r="M6" s="440"/>
      <c r="N6" s="440"/>
      <c r="O6" s="440"/>
      <c r="P6" s="440"/>
    </row>
    <row r="7" spans="1:16" s="95" customFormat="1" ht="15">
      <c r="A7" s="440"/>
      <c r="B7" s="92" t="s">
        <v>6</v>
      </c>
      <c r="C7" s="93" t="s">
        <v>7</v>
      </c>
      <c r="D7" s="94">
        <f>536500+2400</f>
        <v>538900</v>
      </c>
      <c r="E7" s="94">
        <v>262886</v>
      </c>
      <c r="F7" s="634"/>
      <c r="G7" s="440"/>
      <c r="H7" s="440"/>
      <c r="I7" s="440"/>
      <c r="J7" s="440"/>
      <c r="K7" s="440"/>
      <c r="L7" s="440"/>
      <c r="M7" s="440"/>
      <c r="N7" s="440"/>
      <c r="O7" s="440"/>
      <c r="P7" s="440"/>
    </row>
    <row r="8" spans="1:16" s="99" customFormat="1" ht="15.75">
      <c r="A8" s="440"/>
      <c r="B8" s="96">
        <v>121</v>
      </c>
      <c r="C8" s="97" t="s">
        <v>8</v>
      </c>
      <c r="D8" s="98">
        <f>D9+D10+D11</f>
        <v>130000</v>
      </c>
      <c r="E8" s="98">
        <f>SUM(E9:E11)</f>
        <v>56870</v>
      </c>
      <c r="F8" s="634"/>
      <c r="G8" s="440"/>
      <c r="H8" s="440"/>
      <c r="I8" s="440"/>
      <c r="J8" s="440"/>
      <c r="K8" s="440"/>
      <c r="L8" s="440"/>
      <c r="M8" s="440"/>
      <c r="N8" s="440"/>
      <c r="O8" s="440"/>
      <c r="P8" s="440"/>
    </row>
    <row r="9" spans="2:6" ht="15">
      <c r="B9" s="100">
        <v>121001</v>
      </c>
      <c r="C9" s="93" t="s">
        <v>9</v>
      </c>
      <c r="D9" s="94">
        <v>19000</v>
      </c>
      <c r="E9" s="94">
        <v>4072</v>
      </c>
      <c r="F9" s="634"/>
    </row>
    <row r="10" spans="2:6" ht="15">
      <c r="B10" s="100">
        <v>121002</v>
      </c>
      <c r="C10" s="93" t="s">
        <v>10</v>
      </c>
      <c r="D10" s="101">
        <v>105000</v>
      </c>
      <c r="E10" s="101">
        <v>50342</v>
      </c>
      <c r="F10" s="634"/>
    </row>
    <row r="11" spans="2:6" ht="15">
      <c r="B11" s="100">
        <v>121003</v>
      </c>
      <c r="C11" s="93" t="s">
        <v>11</v>
      </c>
      <c r="D11" s="101">
        <v>6000</v>
      </c>
      <c r="E11" s="101">
        <v>2456</v>
      </c>
      <c r="F11" s="634"/>
    </row>
    <row r="12" spans="2:6" ht="15">
      <c r="B12" s="102"/>
      <c r="C12" s="80"/>
      <c r="D12" s="103"/>
      <c r="E12" s="103"/>
      <c r="F12" s="634"/>
    </row>
    <row r="13" spans="1:16" s="86" customFormat="1" ht="15.75">
      <c r="A13" s="440"/>
      <c r="B13" s="89" t="s">
        <v>12</v>
      </c>
      <c r="C13" s="104"/>
      <c r="D13" s="105">
        <f>SUM(D14:D19)</f>
        <v>26450</v>
      </c>
      <c r="E13" s="105">
        <f>SUM(E14:E20)</f>
        <v>13844</v>
      </c>
      <c r="F13" s="634"/>
      <c r="G13" s="440"/>
      <c r="H13" s="440"/>
      <c r="I13" s="440"/>
      <c r="J13" s="440"/>
      <c r="K13" s="440"/>
      <c r="L13" s="440"/>
      <c r="M13" s="440"/>
      <c r="N13" s="440"/>
      <c r="O13" s="440"/>
      <c r="P13" s="440"/>
    </row>
    <row r="14" spans="1:16" s="95" customFormat="1" ht="15">
      <c r="A14" s="440"/>
      <c r="B14" s="92" t="s">
        <v>13</v>
      </c>
      <c r="C14" s="93" t="s">
        <v>14</v>
      </c>
      <c r="D14" s="101">
        <v>1700</v>
      </c>
      <c r="E14" s="101">
        <v>735</v>
      </c>
      <c r="F14" s="634"/>
      <c r="G14" s="440"/>
      <c r="H14" s="440"/>
      <c r="I14" s="440"/>
      <c r="J14" s="440"/>
      <c r="K14" s="440"/>
      <c r="L14" s="440"/>
      <c r="M14" s="440"/>
      <c r="N14" s="440"/>
      <c r="O14" s="440"/>
      <c r="P14" s="440"/>
    </row>
    <row r="15" spans="2:6" ht="15">
      <c r="B15" s="92" t="s">
        <v>15</v>
      </c>
      <c r="C15" s="93" t="s">
        <v>16</v>
      </c>
      <c r="D15" s="94">
        <v>600</v>
      </c>
      <c r="E15" s="94">
        <v>200</v>
      </c>
      <c r="F15" s="634"/>
    </row>
    <row r="16" spans="2:6" ht="15">
      <c r="B16" s="92" t="s">
        <v>17</v>
      </c>
      <c r="C16" s="93" t="s">
        <v>18</v>
      </c>
      <c r="D16" s="94">
        <v>300</v>
      </c>
      <c r="E16" s="94">
        <v>217</v>
      </c>
      <c r="F16" s="634"/>
    </row>
    <row r="17" spans="2:6" ht="15">
      <c r="B17" s="92" t="s">
        <v>19</v>
      </c>
      <c r="C17" s="93" t="s">
        <v>20</v>
      </c>
      <c r="D17" s="94">
        <v>700</v>
      </c>
      <c r="E17" s="94">
        <v>546</v>
      </c>
      <c r="F17" s="634"/>
    </row>
    <row r="18" spans="2:6" ht="15">
      <c r="B18" s="92" t="s">
        <v>21</v>
      </c>
      <c r="C18" s="93" t="s">
        <v>22</v>
      </c>
      <c r="D18" s="94">
        <v>7200</v>
      </c>
      <c r="E18" s="94">
        <v>2876</v>
      </c>
      <c r="F18" s="634"/>
    </row>
    <row r="19" spans="2:6" ht="15">
      <c r="B19" s="92" t="s">
        <v>23</v>
      </c>
      <c r="C19" s="93" t="s">
        <v>24</v>
      </c>
      <c r="D19" s="94">
        <v>15950</v>
      </c>
      <c r="E19" s="94">
        <v>9025</v>
      </c>
      <c r="F19" s="634"/>
    </row>
    <row r="20" spans="2:6" ht="15">
      <c r="B20" s="102">
        <v>139</v>
      </c>
      <c r="C20" s="80" t="s">
        <v>256</v>
      </c>
      <c r="D20" s="106">
        <v>0</v>
      </c>
      <c r="E20" s="106">
        <v>245</v>
      </c>
      <c r="F20" s="634"/>
    </row>
    <row r="21" spans="1:16" s="86" customFormat="1" ht="15.75">
      <c r="A21" s="440"/>
      <c r="B21" s="89" t="s">
        <v>25</v>
      </c>
      <c r="C21" s="104"/>
      <c r="D21" s="107">
        <f>SUM(D22:D25)</f>
        <v>28525</v>
      </c>
      <c r="E21" s="107">
        <f>SUM(E22:E25)</f>
        <v>49379</v>
      </c>
      <c r="F21" s="634"/>
      <c r="G21" s="440"/>
      <c r="H21" s="440"/>
      <c r="I21" s="440"/>
      <c r="J21" s="440"/>
      <c r="K21" s="440"/>
      <c r="L21" s="440"/>
      <c r="M21" s="440"/>
      <c r="N21" s="440"/>
      <c r="O21" s="440"/>
      <c r="P21" s="440"/>
    </row>
    <row r="22" spans="1:16" s="108" customFormat="1" ht="15">
      <c r="A22" s="440"/>
      <c r="B22" s="100">
        <v>211003</v>
      </c>
      <c r="C22" s="93" t="s">
        <v>26</v>
      </c>
      <c r="D22" s="101">
        <v>6000</v>
      </c>
      <c r="E22" s="101">
        <v>5453</v>
      </c>
      <c r="F22" s="634"/>
      <c r="G22" s="440"/>
      <c r="H22" s="440"/>
      <c r="I22" s="440"/>
      <c r="J22" s="440"/>
      <c r="K22" s="440"/>
      <c r="L22" s="440"/>
      <c r="M22" s="440"/>
      <c r="N22" s="440"/>
      <c r="O22" s="440"/>
      <c r="P22" s="440"/>
    </row>
    <row r="23" spans="2:6" ht="15">
      <c r="B23" s="109">
        <v>212002</v>
      </c>
      <c r="C23" s="110" t="s">
        <v>27</v>
      </c>
      <c r="D23" s="94">
        <v>12000</v>
      </c>
      <c r="E23" s="94">
        <v>6348</v>
      </c>
      <c r="F23" s="634"/>
    </row>
    <row r="24" spans="2:6" ht="15">
      <c r="B24" s="100">
        <v>212003</v>
      </c>
      <c r="C24" s="93" t="s">
        <v>257</v>
      </c>
      <c r="D24" s="101">
        <v>7600</v>
      </c>
      <c r="E24" s="101">
        <v>19605</v>
      </c>
      <c r="F24" s="634"/>
    </row>
    <row r="25" spans="2:6" ht="15">
      <c r="B25" s="100">
        <v>212003</v>
      </c>
      <c r="C25" s="93" t="s">
        <v>28</v>
      </c>
      <c r="D25" s="103">
        <v>2925</v>
      </c>
      <c r="E25" s="103">
        <v>17973</v>
      </c>
      <c r="F25" s="634"/>
    </row>
    <row r="26" spans="1:16" s="86" customFormat="1" ht="15.75">
      <c r="A26" s="440"/>
      <c r="B26" s="89" t="s">
        <v>29</v>
      </c>
      <c r="C26" s="104"/>
      <c r="D26" s="105">
        <f>SUM(D27:D31)</f>
        <v>408277</v>
      </c>
      <c r="E26" s="105">
        <f>SUM(E27:E32)</f>
        <v>293974</v>
      </c>
      <c r="F26" s="634"/>
      <c r="G26" s="440"/>
      <c r="H26" s="440"/>
      <c r="I26" s="440"/>
      <c r="J26" s="440"/>
      <c r="K26" s="440"/>
      <c r="L26" s="440"/>
      <c r="M26" s="440"/>
      <c r="N26" s="440"/>
      <c r="O26" s="440"/>
      <c r="P26" s="440"/>
    </row>
    <row r="27" spans="2:6" ht="15">
      <c r="B27" s="111">
        <v>221</v>
      </c>
      <c r="C27" s="93" t="s">
        <v>30</v>
      </c>
      <c r="D27" s="94">
        <v>11645</v>
      </c>
      <c r="E27" s="94">
        <f>2278-720</f>
        <v>1558</v>
      </c>
      <c r="F27" s="634"/>
    </row>
    <row r="28" spans="2:6" ht="15">
      <c r="B28" s="100">
        <v>221005</v>
      </c>
      <c r="C28" s="93" t="s">
        <v>31</v>
      </c>
      <c r="D28" s="94">
        <v>17000</v>
      </c>
      <c r="E28" s="94">
        <f>2340+720</f>
        <v>3060</v>
      </c>
      <c r="F28" s="634"/>
    </row>
    <row r="29" spans="2:6" ht="15">
      <c r="B29" s="100">
        <v>223</v>
      </c>
      <c r="C29" s="93" t="s">
        <v>32</v>
      </c>
      <c r="D29" s="94">
        <v>12425</v>
      </c>
      <c r="E29" s="94">
        <v>10422</v>
      </c>
      <c r="F29" s="634"/>
    </row>
    <row r="30" spans="2:6" ht="15">
      <c r="B30" s="112"/>
      <c r="C30" s="88" t="s">
        <v>33</v>
      </c>
      <c r="D30" s="94">
        <v>367087</v>
      </c>
      <c r="E30" s="94">
        <v>275888</v>
      </c>
      <c r="F30" s="634"/>
    </row>
    <row r="31" spans="2:6" ht="15">
      <c r="B31" s="112">
        <v>229005</v>
      </c>
      <c r="C31" s="88" t="s">
        <v>34</v>
      </c>
      <c r="D31" s="101">
        <v>120</v>
      </c>
      <c r="E31" s="101">
        <v>72</v>
      </c>
      <c r="F31" s="634"/>
    </row>
    <row r="32" spans="2:6" ht="15">
      <c r="B32" s="113"/>
      <c r="C32" s="80" t="s">
        <v>35</v>
      </c>
      <c r="D32" s="103"/>
      <c r="E32" s="103">
        <v>2974</v>
      </c>
      <c r="F32" s="634"/>
    </row>
    <row r="33" spans="1:16" s="86" customFormat="1" ht="15.75">
      <c r="A33" s="440"/>
      <c r="B33" s="89" t="s">
        <v>36</v>
      </c>
      <c r="C33" s="90"/>
      <c r="D33" s="105">
        <f>D34</f>
        <v>1600</v>
      </c>
      <c r="E33" s="105">
        <f>E34</f>
        <v>598</v>
      </c>
      <c r="F33" s="634"/>
      <c r="G33" s="440"/>
      <c r="H33" s="440"/>
      <c r="I33" s="440"/>
      <c r="J33" s="440"/>
      <c r="K33" s="440"/>
      <c r="L33" s="440"/>
      <c r="M33" s="440"/>
      <c r="N33" s="440"/>
      <c r="O33" s="440"/>
      <c r="P33" s="440"/>
    </row>
    <row r="34" spans="1:16" s="114" customFormat="1" ht="15">
      <c r="A34" s="440"/>
      <c r="B34" s="111">
        <v>240</v>
      </c>
      <c r="C34" s="93" t="s">
        <v>37</v>
      </c>
      <c r="D34" s="101">
        <v>1600</v>
      </c>
      <c r="E34" s="101">
        <f>159+439</f>
        <v>598</v>
      </c>
      <c r="F34" s="634"/>
      <c r="G34" s="440"/>
      <c r="H34" s="440"/>
      <c r="I34" s="440"/>
      <c r="J34" s="440"/>
      <c r="K34" s="440"/>
      <c r="L34" s="440"/>
      <c r="M34" s="440"/>
      <c r="N34" s="440"/>
      <c r="O34" s="440"/>
      <c r="P34" s="440"/>
    </row>
    <row r="35" spans="2:6" ht="15">
      <c r="B35" s="87"/>
      <c r="C35" s="88"/>
      <c r="D35" s="94"/>
      <c r="E35" s="94"/>
      <c r="F35" s="634"/>
    </row>
    <row r="36" spans="1:16" s="86" customFormat="1" ht="15.75">
      <c r="A36" s="440"/>
      <c r="B36" s="115" t="s">
        <v>38</v>
      </c>
      <c r="C36" s="116"/>
      <c r="D36" s="91">
        <f>D37+D38</f>
        <v>12000</v>
      </c>
      <c r="E36" s="91">
        <f>SUM(E37:E39)</f>
        <v>19832</v>
      </c>
      <c r="F36" s="634"/>
      <c r="G36" s="440"/>
      <c r="H36" s="440"/>
      <c r="I36" s="440"/>
      <c r="J36" s="440"/>
      <c r="K36" s="440"/>
      <c r="L36" s="440"/>
      <c r="M36" s="440"/>
      <c r="N36" s="440"/>
      <c r="O36" s="440"/>
      <c r="P36" s="440"/>
    </row>
    <row r="37" spans="1:16" s="95" customFormat="1" ht="15">
      <c r="A37" s="440"/>
      <c r="B37" s="100">
        <v>292008</v>
      </c>
      <c r="C37" s="93" t="s">
        <v>39</v>
      </c>
      <c r="D37" s="94">
        <v>4000</v>
      </c>
      <c r="E37" s="94">
        <v>3677</v>
      </c>
      <c r="F37" s="634"/>
      <c r="G37" s="440"/>
      <c r="H37" s="440"/>
      <c r="I37" s="440"/>
      <c r="J37" s="440"/>
      <c r="K37" s="440"/>
      <c r="L37" s="440"/>
      <c r="M37" s="440"/>
      <c r="N37" s="440"/>
      <c r="O37" s="440"/>
      <c r="P37" s="440"/>
    </row>
    <row r="38" spans="2:6" ht="15">
      <c r="B38" s="92" t="s">
        <v>40</v>
      </c>
      <c r="C38" s="93" t="s">
        <v>136</v>
      </c>
      <c r="D38" s="101">
        <v>8000</v>
      </c>
      <c r="E38" s="101">
        <v>1190</v>
      </c>
      <c r="F38" s="634"/>
    </row>
    <row r="39" spans="2:6" ht="15">
      <c r="B39" s="100">
        <v>29</v>
      </c>
      <c r="C39" s="93" t="s">
        <v>258</v>
      </c>
      <c r="D39" s="117">
        <v>0</v>
      </c>
      <c r="E39" s="117">
        <v>14965</v>
      </c>
      <c r="F39" s="634"/>
    </row>
    <row r="40" spans="1:16" s="86" customFormat="1" ht="16.5" thickBot="1">
      <c r="A40" s="440"/>
      <c r="B40" s="118" t="s">
        <v>683</v>
      </c>
      <c r="C40" s="119"/>
      <c r="D40" s="120">
        <f>SUM(D41:D46)</f>
        <v>213975</v>
      </c>
      <c r="E40" s="120">
        <f>SUM(E41:E52)</f>
        <v>117126</v>
      </c>
      <c r="F40" s="634"/>
      <c r="G40" s="440"/>
      <c r="H40" s="440"/>
      <c r="I40" s="440"/>
      <c r="J40" s="440"/>
      <c r="K40" s="440"/>
      <c r="L40" s="440"/>
      <c r="M40" s="440"/>
      <c r="N40" s="440"/>
      <c r="O40" s="440"/>
      <c r="P40" s="440"/>
    </row>
    <row r="41" spans="1:16" s="86" customFormat="1" ht="15.75" thickTop="1">
      <c r="A41" s="440"/>
      <c r="B41" s="121">
        <v>312001</v>
      </c>
      <c r="C41" s="122" t="s">
        <v>137</v>
      </c>
      <c r="D41" s="63">
        <f>194801+12603</f>
        <v>207404</v>
      </c>
      <c r="E41" s="63">
        <f>98873+12603+1237</f>
        <v>112713</v>
      </c>
      <c r="F41" s="634"/>
      <c r="G41" s="440"/>
      <c r="H41" s="440"/>
      <c r="I41" s="440"/>
      <c r="J41" s="440"/>
      <c r="K41" s="440"/>
      <c r="L41" s="440"/>
      <c r="M41" s="440"/>
      <c r="N41" s="440"/>
      <c r="O41" s="440"/>
      <c r="P41" s="440"/>
    </row>
    <row r="42" spans="1:16" s="86" customFormat="1" ht="15">
      <c r="A42" s="440"/>
      <c r="B42" s="121">
        <v>312001</v>
      </c>
      <c r="C42" s="110" t="s">
        <v>138</v>
      </c>
      <c r="D42" s="123">
        <v>1853</v>
      </c>
      <c r="E42" s="123">
        <v>927</v>
      </c>
      <c r="F42" s="634"/>
      <c r="G42" s="440"/>
      <c r="H42" s="440"/>
      <c r="I42" s="440"/>
      <c r="J42" s="440"/>
      <c r="K42" s="440"/>
      <c r="L42" s="440"/>
      <c r="M42" s="440"/>
      <c r="N42" s="440"/>
      <c r="O42" s="440"/>
      <c r="P42" s="440"/>
    </row>
    <row r="43" spans="1:16" s="86" customFormat="1" ht="15">
      <c r="A43" s="440"/>
      <c r="B43" s="121">
        <v>312001</v>
      </c>
      <c r="C43" s="110" t="s">
        <v>139</v>
      </c>
      <c r="D43" s="26">
        <v>906</v>
      </c>
      <c r="E43" s="26">
        <v>453</v>
      </c>
      <c r="F43" s="634"/>
      <c r="G43" s="440"/>
      <c r="H43" s="440"/>
      <c r="I43" s="440"/>
      <c r="J43" s="440"/>
      <c r="K43" s="440"/>
      <c r="L43" s="440"/>
      <c r="M43" s="440"/>
      <c r="N43" s="440"/>
      <c r="O43" s="440"/>
      <c r="P43" s="440"/>
    </row>
    <row r="44" spans="1:16" s="86" customFormat="1" ht="15">
      <c r="A44" s="440"/>
      <c r="B44" s="121">
        <v>312001</v>
      </c>
      <c r="C44" s="110" t="s">
        <v>260</v>
      </c>
      <c r="D44" s="26">
        <v>2840</v>
      </c>
      <c r="E44" s="26">
        <v>1417</v>
      </c>
      <c r="F44" s="634"/>
      <c r="G44" s="440"/>
      <c r="H44" s="440"/>
      <c r="I44" s="440"/>
      <c r="J44" s="440"/>
      <c r="K44" s="440"/>
      <c r="L44" s="440"/>
      <c r="M44" s="440"/>
      <c r="N44" s="440"/>
      <c r="O44" s="440"/>
      <c r="P44" s="440"/>
    </row>
    <row r="45" spans="1:16" s="86" customFormat="1" ht="15">
      <c r="A45" s="440"/>
      <c r="B45" s="121">
        <v>312001</v>
      </c>
      <c r="C45" s="110" t="s">
        <v>140</v>
      </c>
      <c r="D45" s="26">
        <v>855</v>
      </c>
      <c r="E45" s="26">
        <v>427</v>
      </c>
      <c r="F45" s="634"/>
      <c r="G45" s="440"/>
      <c r="H45" s="440"/>
      <c r="I45" s="440"/>
      <c r="J45" s="440"/>
      <c r="K45" s="440"/>
      <c r="L45" s="440"/>
      <c r="M45" s="440"/>
      <c r="N45" s="440"/>
      <c r="O45" s="440"/>
      <c r="P45" s="440"/>
    </row>
    <row r="46" spans="1:16" s="215" customFormat="1" ht="15">
      <c r="A46" s="440"/>
      <c r="B46" s="109">
        <v>312001</v>
      </c>
      <c r="C46" s="110" t="s">
        <v>141</v>
      </c>
      <c r="D46" s="56">
        <v>117</v>
      </c>
      <c r="E46" s="56"/>
      <c r="F46" s="634"/>
      <c r="G46" s="635"/>
      <c r="H46" s="635"/>
      <c r="I46" s="635"/>
      <c r="J46" s="635"/>
      <c r="K46" s="635"/>
      <c r="L46" s="635"/>
      <c r="M46" s="635"/>
      <c r="N46" s="635"/>
      <c r="O46" s="635"/>
      <c r="P46" s="635"/>
    </row>
    <row r="47" spans="1:16" s="86" customFormat="1" ht="15">
      <c r="A47" s="440"/>
      <c r="B47" s="113">
        <v>312001</v>
      </c>
      <c r="C47" s="110" t="s">
        <v>250</v>
      </c>
      <c r="D47" s="63"/>
      <c r="E47" s="63">
        <v>343</v>
      </c>
      <c r="F47" s="634"/>
      <c r="G47" s="440"/>
      <c r="H47" s="440"/>
      <c r="I47" s="440"/>
      <c r="J47" s="440"/>
      <c r="K47" s="440"/>
      <c r="L47" s="440"/>
      <c r="M47" s="440"/>
      <c r="N47" s="440"/>
      <c r="O47" s="440"/>
      <c r="P47" s="440"/>
    </row>
    <row r="48" spans="1:16" s="86" customFormat="1" ht="15">
      <c r="A48" s="440"/>
      <c r="B48" s="121">
        <v>312001</v>
      </c>
      <c r="C48" s="110" t="s">
        <v>251</v>
      </c>
      <c r="D48" s="123"/>
      <c r="E48" s="123">
        <f>174+342</f>
        <v>516</v>
      </c>
      <c r="F48" s="634"/>
      <c r="G48" s="440"/>
      <c r="H48" s="440"/>
      <c r="I48" s="440"/>
      <c r="J48" s="440"/>
      <c r="K48" s="440"/>
      <c r="L48" s="440"/>
      <c r="M48" s="440"/>
      <c r="N48" s="440"/>
      <c r="O48" s="440"/>
      <c r="P48" s="440"/>
    </row>
    <row r="49" spans="1:16" s="86" customFormat="1" ht="15">
      <c r="A49" s="440"/>
      <c r="B49" s="121">
        <v>311</v>
      </c>
      <c r="C49" s="110" t="s">
        <v>253</v>
      </c>
      <c r="D49" s="26"/>
      <c r="E49" s="26">
        <v>240</v>
      </c>
      <c r="F49" s="634"/>
      <c r="G49" s="440"/>
      <c r="H49" s="440"/>
      <c r="I49" s="440"/>
      <c r="J49" s="440"/>
      <c r="K49" s="440"/>
      <c r="L49" s="440"/>
      <c r="M49" s="440"/>
      <c r="N49" s="440"/>
      <c r="O49" s="440"/>
      <c r="P49" s="440"/>
    </row>
    <row r="50" spans="1:16" s="86" customFormat="1" ht="15">
      <c r="A50" s="440"/>
      <c r="B50" s="121">
        <v>311</v>
      </c>
      <c r="C50" s="122" t="s">
        <v>259</v>
      </c>
      <c r="D50" s="54"/>
      <c r="E50" s="54">
        <v>65</v>
      </c>
      <c r="F50" s="634"/>
      <c r="G50" s="440"/>
      <c r="H50" s="440"/>
      <c r="I50" s="440"/>
      <c r="J50" s="440"/>
      <c r="K50" s="440"/>
      <c r="L50" s="440"/>
      <c r="M50" s="440"/>
      <c r="N50" s="440"/>
      <c r="O50" s="440"/>
      <c r="P50" s="440"/>
    </row>
    <row r="51" spans="1:16" s="143" customFormat="1" ht="15.75" thickBot="1">
      <c r="A51" s="440"/>
      <c r="B51" s="109">
        <v>312001</v>
      </c>
      <c r="C51" s="110" t="s">
        <v>255</v>
      </c>
      <c r="D51" s="26"/>
      <c r="E51" s="26">
        <v>25</v>
      </c>
      <c r="F51" s="634"/>
      <c r="G51" s="636"/>
      <c r="H51" s="636"/>
      <c r="I51" s="636"/>
      <c r="J51" s="636"/>
      <c r="K51" s="636"/>
      <c r="L51" s="636"/>
      <c r="M51" s="636"/>
      <c r="N51" s="636"/>
      <c r="O51" s="636"/>
      <c r="P51" s="636"/>
    </row>
    <row r="52" spans="1:16" s="143" customFormat="1" ht="16.5" thickBot="1" thickTop="1">
      <c r="A52" s="440"/>
      <c r="B52" s="643"/>
      <c r="C52" s="328" t="s">
        <v>261</v>
      </c>
      <c r="D52" s="229"/>
      <c r="E52" s="229">
        <v>0</v>
      </c>
      <c r="F52" s="634"/>
      <c r="G52" s="636"/>
      <c r="H52" s="636"/>
      <c r="I52" s="636"/>
      <c r="J52" s="636"/>
      <c r="K52" s="636"/>
      <c r="L52" s="636"/>
      <c r="M52" s="636"/>
      <c r="N52" s="636"/>
      <c r="O52" s="636"/>
      <c r="P52" s="636"/>
    </row>
    <row r="53" spans="1:16" s="86" customFormat="1" ht="19.5" thickBot="1" thickTop="1">
      <c r="A53" s="440"/>
      <c r="B53" s="124" t="s">
        <v>142</v>
      </c>
      <c r="C53" s="125"/>
      <c r="D53" s="126">
        <f>D40+D36+D33+D26+D21+D13+D6</f>
        <v>1359727</v>
      </c>
      <c r="E53" s="62">
        <f>E40+E36+E33+E26+E21+E13+E6</f>
        <v>814509</v>
      </c>
      <c r="F53" s="634"/>
      <c r="G53" s="440"/>
      <c r="H53" s="440"/>
      <c r="I53" s="440"/>
      <c r="J53" s="440"/>
      <c r="K53" s="440"/>
      <c r="L53" s="440"/>
      <c r="M53" s="440"/>
      <c r="N53" s="440"/>
      <c r="O53" s="440"/>
      <c r="P53" s="440"/>
    </row>
    <row r="54" spans="2:5" ht="17.25" thickBot="1" thickTop="1">
      <c r="B54" s="127"/>
      <c r="C54" s="128"/>
      <c r="D54" s="129"/>
      <c r="E54" s="129"/>
    </row>
    <row r="55" spans="1:16" s="86" customFormat="1" ht="48" thickBot="1">
      <c r="A55" s="440"/>
      <c r="B55" s="130" t="s">
        <v>991</v>
      </c>
      <c r="C55" s="131"/>
      <c r="D55" s="12" t="s">
        <v>152</v>
      </c>
      <c r="E55" s="12" t="s">
        <v>226</v>
      </c>
      <c r="F55" s="440"/>
      <c r="G55" s="440"/>
      <c r="H55" s="440"/>
      <c r="I55" s="440"/>
      <c r="J55" s="440"/>
      <c r="K55" s="440"/>
      <c r="L55" s="440"/>
      <c r="M55" s="440"/>
      <c r="N55" s="440"/>
      <c r="O55" s="440"/>
      <c r="P55" s="440"/>
    </row>
    <row r="56" spans="1:16" s="86" customFormat="1" ht="15.75">
      <c r="A56" s="440"/>
      <c r="B56" s="115" t="s">
        <v>143</v>
      </c>
      <c r="C56" s="132"/>
      <c r="D56" s="133">
        <f>SUM(D57:D59)</f>
        <v>77077</v>
      </c>
      <c r="E56" s="133">
        <f>SUM(E57:E59)</f>
        <v>47272</v>
      </c>
      <c r="F56" s="440"/>
      <c r="G56" s="440"/>
      <c r="H56" s="440"/>
      <c r="I56" s="440"/>
      <c r="J56" s="440"/>
      <c r="K56" s="440"/>
      <c r="L56" s="440"/>
      <c r="M56" s="440"/>
      <c r="N56" s="440"/>
      <c r="O56" s="440"/>
      <c r="P56" s="440"/>
    </row>
    <row r="57" spans="2:6" ht="15">
      <c r="B57" s="134">
        <v>231</v>
      </c>
      <c r="C57" s="135" t="s">
        <v>144</v>
      </c>
      <c r="D57" s="136">
        <v>5037</v>
      </c>
      <c r="E57" s="136">
        <v>3433</v>
      </c>
      <c r="F57" s="634"/>
    </row>
    <row r="58" spans="2:5" ht="15">
      <c r="B58" s="134">
        <v>231</v>
      </c>
      <c r="C58" s="135" t="s">
        <v>145</v>
      </c>
      <c r="D58" s="136">
        <v>10000</v>
      </c>
      <c r="E58" s="136">
        <v>1991</v>
      </c>
    </row>
    <row r="59" spans="2:5" ht="15">
      <c r="B59" s="137">
        <v>233001</v>
      </c>
      <c r="C59" s="135" t="s">
        <v>146</v>
      </c>
      <c r="D59" s="136">
        <v>62040</v>
      </c>
      <c r="E59" s="136">
        <v>41848</v>
      </c>
    </row>
    <row r="60" spans="1:16" s="220" customFormat="1" ht="16.5" thickBot="1">
      <c r="A60" s="440"/>
      <c r="B60" s="138" t="s">
        <v>147</v>
      </c>
      <c r="C60" s="226"/>
      <c r="D60" s="219">
        <v>0</v>
      </c>
      <c r="E60" s="219">
        <f>SUM(E61:E63)</f>
        <v>279917</v>
      </c>
      <c r="F60" s="246"/>
      <c r="G60" s="201"/>
      <c r="H60" s="201"/>
      <c r="I60" s="201"/>
      <c r="J60" s="201"/>
      <c r="K60" s="201"/>
      <c r="L60" s="201"/>
      <c r="M60" s="201"/>
      <c r="N60" s="201"/>
      <c r="O60" s="201"/>
      <c r="P60" s="201"/>
    </row>
    <row r="61" spans="1:16" s="86" customFormat="1" ht="15.75" thickTop="1">
      <c r="A61" s="440"/>
      <c r="B61" s="221">
        <v>322001</v>
      </c>
      <c r="C61" s="80" t="s">
        <v>254</v>
      </c>
      <c r="D61" s="63"/>
      <c r="E61" s="63">
        <f>139007+126435</f>
        <v>265442</v>
      </c>
      <c r="F61" s="440"/>
      <c r="G61" s="440"/>
      <c r="H61" s="440"/>
      <c r="I61" s="440"/>
      <c r="J61" s="440"/>
      <c r="K61" s="440"/>
      <c r="L61" s="440"/>
      <c r="M61" s="440"/>
      <c r="N61" s="440"/>
      <c r="O61" s="440"/>
      <c r="P61" s="440"/>
    </row>
    <row r="62" spans="1:16" s="86" customFormat="1" ht="15">
      <c r="A62" s="440"/>
      <c r="B62" s="222">
        <v>322001</v>
      </c>
      <c r="C62" s="110" t="s">
        <v>247</v>
      </c>
      <c r="D62" s="123"/>
      <c r="E62" s="123">
        <v>14350</v>
      </c>
      <c r="F62" s="440"/>
      <c r="G62" s="440"/>
      <c r="H62" s="440"/>
      <c r="I62" s="440"/>
      <c r="J62" s="440"/>
      <c r="K62" s="440"/>
      <c r="L62" s="440"/>
      <c r="M62" s="440"/>
      <c r="N62" s="440"/>
      <c r="O62" s="440"/>
      <c r="P62" s="440"/>
    </row>
    <row r="63" spans="1:16" s="86" customFormat="1" ht="15">
      <c r="A63" s="440"/>
      <c r="B63" s="222">
        <v>322001</v>
      </c>
      <c r="C63" s="110" t="s">
        <v>248</v>
      </c>
      <c r="D63" s="26"/>
      <c r="E63" s="26">
        <v>125</v>
      </c>
      <c r="F63" s="440"/>
      <c r="G63" s="440"/>
      <c r="H63" s="440"/>
      <c r="I63" s="440"/>
      <c r="J63" s="440"/>
      <c r="K63" s="440"/>
      <c r="L63" s="440"/>
      <c r="M63" s="440"/>
      <c r="N63" s="440"/>
      <c r="O63" s="440"/>
      <c r="P63" s="440"/>
    </row>
    <row r="64" spans="1:16" s="220" customFormat="1" ht="16.5" thickBot="1">
      <c r="A64" s="440"/>
      <c r="B64" s="138" t="s">
        <v>252</v>
      </c>
      <c r="C64" s="226"/>
      <c r="D64" s="219">
        <v>0</v>
      </c>
      <c r="E64" s="219">
        <v>664</v>
      </c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</row>
    <row r="65" spans="1:16" s="86" customFormat="1" ht="16.5" thickBot="1" thickTop="1">
      <c r="A65" s="440"/>
      <c r="B65" s="223">
        <v>341</v>
      </c>
      <c r="C65" s="110" t="s">
        <v>249</v>
      </c>
      <c r="D65" s="26"/>
      <c r="E65" s="26">
        <v>664</v>
      </c>
      <c r="F65" s="440"/>
      <c r="G65" s="440"/>
      <c r="H65" s="440"/>
      <c r="I65" s="440"/>
      <c r="J65" s="440"/>
      <c r="K65" s="440"/>
      <c r="L65" s="440"/>
      <c r="M65" s="440"/>
      <c r="N65" s="440"/>
      <c r="O65" s="440"/>
      <c r="P65" s="440"/>
    </row>
    <row r="66" spans="1:16" s="86" customFormat="1" ht="19.5" thickBot="1" thickTop="1">
      <c r="A66" s="440"/>
      <c r="B66" s="139" t="s">
        <v>148</v>
      </c>
      <c r="C66" s="140"/>
      <c r="D66" s="141">
        <f>D56</f>
        <v>77077</v>
      </c>
      <c r="E66" s="141">
        <f>E56+E60+E64</f>
        <v>327853</v>
      </c>
      <c r="F66" s="440"/>
      <c r="G66" s="440"/>
      <c r="H66" s="440"/>
      <c r="I66" s="440"/>
      <c r="J66" s="440"/>
      <c r="K66" s="440"/>
      <c r="L66" s="440"/>
      <c r="M66" s="440"/>
      <c r="N66" s="440"/>
      <c r="O66" s="440"/>
      <c r="P66" s="440"/>
    </row>
    <row r="67" s="440" customFormat="1" ht="13.5" thickTop="1"/>
    <row r="68" s="440" customFormat="1" ht="12.75">
      <c r="F68" s="634"/>
    </row>
    <row r="69" s="440" customFormat="1" ht="12.75"/>
    <row r="70" s="440" customFormat="1" ht="12.75"/>
    <row r="71" s="440" customFormat="1" ht="12.75"/>
    <row r="72" s="440" customFormat="1" ht="12.75"/>
    <row r="73" s="440" customFormat="1" ht="12.75"/>
    <row r="74" s="440" customFormat="1" ht="12.75"/>
    <row r="75" s="440" customFormat="1" ht="13.5" thickBot="1"/>
    <row r="76" spans="1:16" s="86" customFormat="1" ht="32.25" thickBot="1">
      <c r="A76" s="440"/>
      <c r="B76" s="130" t="s">
        <v>992</v>
      </c>
      <c r="C76" s="131"/>
      <c r="D76" s="12" t="s">
        <v>152</v>
      </c>
      <c r="E76" s="12" t="s">
        <v>153</v>
      </c>
      <c r="F76" s="440"/>
      <c r="G76" s="440"/>
      <c r="H76" s="440"/>
      <c r="I76" s="440"/>
      <c r="J76" s="440"/>
      <c r="K76" s="440"/>
      <c r="L76" s="440"/>
      <c r="M76" s="440"/>
      <c r="N76" s="440"/>
      <c r="O76" s="440"/>
      <c r="P76" s="440"/>
    </row>
    <row r="77" spans="1:16" s="86" customFormat="1" ht="15.75">
      <c r="A77" s="440"/>
      <c r="B77" s="115" t="s">
        <v>149</v>
      </c>
      <c r="C77" s="132"/>
      <c r="D77" s="133">
        <f>SUM(D80:D80)</f>
        <v>20000</v>
      </c>
      <c r="E77" s="133">
        <f>SUM(E79:E80)</f>
        <v>281884</v>
      </c>
      <c r="F77" s="440"/>
      <c r="G77" s="440"/>
      <c r="H77" s="440"/>
      <c r="I77" s="440"/>
      <c r="J77" s="440"/>
      <c r="K77" s="440"/>
      <c r="L77" s="440"/>
      <c r="M77" s="440"/>
      <c r="N77" s="440"/>
      <c r="O77" s="440"/>
      <c r="P77" s="440"/>
    </row>
    <row r="78" spans="2:16" ht="18">
      <c r="B78" s="322">
        <v>431</v>
      </c>
      <c r="C78" s="323" t="s">
        <v>420</v>
      </c>
      <c r="D78" s="320"/>
      <c r="E78" s="320"/>
      <c r="F78" s="321"/>
      <c r="G78" s="637"/>
      <c r="H78" s="637"/>
      <c r="I78" s="637"/>
      <c r="J78" s="637"/>
      <c r="K78" s="637"/>
      <c r="L78" s="637"/>
      <c r="M78" s="637"/>
      <c r="N78" s="637"/>
      <c r="O78" s="637"/>
      <c r="P78" s="637"/>
    </row>
    <row r="79" spans="2:16" ht="15">
      <c r="B79" s="225">
        <v>453</v>
      </c>
      <c r="C79" s="324" t="s">
        <v>261</v>
      </c>
      <c r="D79" s="56">
        <v>0</v>
      </c>
      <c r="E79" s="56">
        <f>275+187115+89094</f>
        <v>276484</v>
      </c>
      <c r="F79" s="637"/>
      <c r="G79" s="637"/>
      <c r="H79" s="637"/>
      <c r="I79" s="637"/>
      <c r="J79" s="637"/>
      <c r="K79" s="637"/>
      <c r="L79" s="637"/>
      <c r="M79" s="637"/>
      <c r="N79" s="637"/>
      <c r="O79" s="637"/>
      <c r="P79" s="637"/>
    </row>
    <row r="80" spans="2:5" ht="15">
      <c r="B80" s="100">
        <v>454</v>
      </c>
      <c r="C80" s="325" t="s">
        <v>150</v>
      </c>
      <c r="D80" s="136">
        <v>20000</v>
      </c>
      <c r="E80" s="136">
        <v>5400</v>
      </c>
    </row>
    <row r="81" spans="1:16" s="220" customFormat="1" ht="16.5" thickBot="1">
      <c r="A81" s="440"/>
      <c r="B81" s="142" t="s">
        <v>151</v>
      </c>
      <c r="C81" s="218"/>
      <c r="D81" s="219">
        <v>0</v>
      </c>
      <c r="E81" s="219">
        <v>177083</v>
      </c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</row>
    <row r="82" spans="1:16" s="215" customFormat="1" ht="16.5" thickTop="1">
      <c r="A82" s="440"/>
      <c r="B82" s="214">
        <v>513002</v>
      </c>
      <c r="C82" s="326" t="s">
        <v>151</v>
      </c>
      <c r="D82" s="216"/>
      <c r="E82" s="117">
        <v>177083</v>
      </c>
      <c r="F82" s="440"/>
      <c r="G82" s="635"/>
      <c r="H82" s="635"/>
      <c r="I82" s="635"/>
      <c r="J82" s="635"/>
      <c r="K82" s="635"/>
      <c r="L82" s="635"/>
      <c r="M82" s="635"/>
      <c r="N82" s="635"/>
      <c r="O82" s="635"/>
      <c r="P82" s="635"/>
    </row>
    <row r="83" spans="1:16" s="145" customFormat="1" ht="15.75">
      <c r="A83" s="440"/>
      <c r="B83" s="217"/>
      <c r="C83" s="327" t="s">
        <v>245</v>
      </c>
      <c r="D83" s="136"/>
      <c r="E83" s="136">
        <v>27083</v>
      </c>
      <c r="F83" s="440"/>
      <c r="G83" s="638"/>
      <c r="H83" s="638"/>
      <c r="I83" s="638"/>
      <c r="J83" s="638"/>
      <c r="K83" s="638"/>
      <c r="L83" s="638"/>
      <c r="M83" s="638"/>
      <c r="N83" s="638"/>
      <c r="O83" s="638"/>
      <c r="P83" s="638"/>
    </row>
    <row r="84" spans="2:16" ht="16.5" thickBot="1">
      <c r="B84" s="211"/>
      <c r="C84" s="328" t="s">
        <v>246</v>
      </c>
      <c r="D84" s="212"/>
      <c r="E84" s="212">
        <v>150000</v>
      </c>
      <c r="F84" s="634"/>
      <c r="G84" s="637"/>
      <c r="H84" s="637"/>
      <c r="I84" s="637"/>
      <c r="J84" s="637"/>
      <c r="K84" s="637"/>
      <c r="L84" s="637"/>
      <c r="M84" s="637"/>
      <c r="N84" s="637"/>
      <c r="O84" s="637"/>
      <c r="P84" s="637"/>
    </row>
    <row r="85" spans="1:16" s="86" customFormat="1" ht="19.5" thickBot="1" thickTop="1">
      <c r="A85" s="440"/>
      <c r="B85" s="139" t="s">
        <v>311</v>
      </c>
      <c r="C85" s="140"/>
      <c r="D85" s="141">
        <f>D81+D77</f>
        <v>20000</v>
      </c>
      <c r="E85" s="141">
        <f>E81+E77</f>
        <v>458967</v>
      </c>
      <c r="F85" s="634"/>
      <c r="G85" s="440"/>
      <c r="H85" s="440"/>
      <c r="I85" s="440"/>
      <c r="J85" s="440"/>
      <c r="K85" s="440"/>
      <c r="L85" s="440"/>
      <c r="M85" s="440"/>
      <c r="N85" s="440"/>
      <c r="O85" s="440"/>
      <c r="P85" s="440"/>
    </row>
    <row r="86" spans="1:16" s="80" customFormat="1" ht="17.25" thickBot="1" thickTop="1">
      <c r="A86" s="440"/>
      <c r="B86" s="248"/>
      <c r="C86" s="249"/>
      <c r="D86" s="250"/>
      <c r="E86" s="250"/>
      <c r="F86" s="639"/>
      <c r="G86" s="639"/>
      <c r="H86" s="639"/>
      <c r="I86" s="639"/>
      <c r="J86" s="639"/>
      <c r="K86" s="639"/>
      <c r="L86" s="639"/>
      <c r="M86" s="639"/>
      <c r="N86" s="639"/>
      <c r="O86" s="639"/>
      <c r="P86" s="639"/>
    </row>
    <row r="87" spans="2:5" ht="16.5" thickTop="1">
      <c r="B87" s="247" t="s">
        <v>990</v>
      </c>
      <c r="C87" s="215"/>
      <c r="D87" s="224">
        <f>D53</f>
        <v>1359727</v>
      </c>
      <c r="E87" s="224">
        <f>E53</f>
        <v>814509</v>
      </c>
    </row>
    <row r="88" spans="2:5" ht="15.75">
      <c r="B88" s="144" t="s">
        <v>991</v>
      </c>
      <c r="C88" s="145"/>
      <c r="D88" s="146">
        <f>D66</f>
        <v>77077</v>
      </c>
      <c r="E88" s="146">
        <f>E66</f>
        <v>327853</v>
      </c>
    </row>
    <row r="89" spans="2:5" ht="16.5" thickBot="1">
      <c r="B89" s="147" t="s">
        <v>992</v>
      </c>
      <c r="C89" s="148"/>
      <c r="D89" s="149">
        <f>D85</f>
        <v>20000</v>
      </c>
      <c r="E89" s="149">
        <f>E85</f>
        <v>458967</v>
      </c>
    </row>
    <row r="90" spans="1:16" s="333" customFormat="1" ht="21.75" thickBot="1" thickTop="1">
      <c r="A90" s="440"/>
      <c r="B90" s="329" t="s">
        <v>993</v>
      </c>
      <c r="C90" s="330"/>
      <c r="D90" s="331">
        <f>SUM(D87:D89)</f>
        <v>1456804</v>
      </c>
      <c r="E90" s="331">
        <f>E85+E66+E53</f>
        <v>1601329</v>
      </c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</row>
    <row r="91" ht="15.75" thickTop="1"/>
    <row r="92" ht="15">
      <c r="C92" s="7" t="s">
        <v>262</v>
      </c>
    </row>
    <row r="100" spans="2:5" ht="15">
      <c r="B100" s="5"/>
      <c r="C100" s="80"/>
      <c r="D100" s="6"/>
      <c r="E100" s="6"/>
    </row>
    <row r="101" spans="2:5" ht="15">
      <c r="B101" s="5"/>
      <c r="C101" s="80"/>
      <c r="D101" s="6"/>
      <c r="E101" s="6"/>
    </row>
    <row r="102" spans="2:5" ht="15">
      <c r="B102" s="5"/>
      <c r="C102" s="80"/>
      <c r="D102" s="6"/>
      <c r="E102" s="6"/>
    </row>
    <row r="103" spans="2:5" ht="15">
      <c r="B103" s="5"/>
      <c r="C103" s="80"/>
      <c r="D103" s="6"/>
      <c r="E103" s="6"/>
    </row>
    <row r="104" spans="2:5" ht="15">
      <c r="B104" s="5"/>
      <c r="C104" s="80"/>
      <c r="D104" s="6"/>
      <c r="E104" s="6"/>
    </row>
    <row r="105" spans="2:5" ht="15">
      <c r="B105" s="5"/>
      <c r="C105" s="80"/>
      <c r="D105" s="6"/>
      <c r="E105" s="6"/>
    </row>
    <row r="106" spans="2:5" ht="15">
      <c r="B106" s="5"/>
      <c r="C106" s="80"/>
      <c r="D106" s="6"/>
      <c r="E106" s="6"/>
    </row>
    <row r="107" spans="2:5" ht="15">
      <c r="B107" s="5"/>
      <c r="C107" s="80"/>
      <c r="D107" s="6"/>
      <c r="E107" s="6"/>
    </row>
    <row r="108" spans="2:5" ht="15">
      <c r="B108" s="5"/>
      <c r="C108" s="80"/>
      <c r="D108" s="6"/>
      <c r="E108" s="6"/>
    </row>
    <row r="109" spans="2:5" ht="15">
      <c r="B109" s="5"/>
      <c r="C109" s="80"/>
      <c r="D109" s="6"/>
      <c r="E109" s="6"/>
    </row>
    <row r="110" spans="2:5" ht="15">
      <c r="B110" s="5"/>
      <c r="C110" s="80"/>
      <c r="D110" s="6"/>
      <c r="E110" s="6"/>
    </row>
    <row r="111" spans="2:5" ht="15">
      <c r="B111" s="5"/>
      <c r="C111" s="80"/>
      <c r="D111" s="6"/>
      <c r="E111" s="6"/>
    </row>
    <row r="112" spans="2:5" ht="15">
      <c r="B112" s="5"/>
      <c r="C112" s="80"/>
      <c r="D112" s="6"/>
      <c r="E112" s="6"/>
    </row>
    <row r="113" spans="2:5" ht="15">
      <c r="B113" s="5"/>
      <c r="C113" s="80"/>
      <c r="D113" s="6"/>
      <c r="E113" s="6"/>
    </row>
    <row r="114" spans="2:5" ht="15">
      <c r="B114" s="5"/>
      <c r="C114" s="80"/>
      <c r="D114" s="6"/>
      <c r="E114" s="6"/>
    </row>
    <row r="115" spans="2:5" ht="15">
      <c r="B115" s="5"/>
      <c r="C115" s="80"/>
      <c r="D115" s="6"/>
      <c r="E115" s="6"/>
    </row>
    <row r="116" spans="2:5" ht="15">
      <c r="B116" s="5"/>
      <c r="C116" s="80"/>
      <c r="D116" s="6"/>
      <c r="E116" s="6"/>
    </row>
    <row r="117" spans="2:5" ht="15">
      <c r="B117" s="5"/>
      <c r="C117" s="80"/>
      <c r="D117" s="6"/>
      <c r="E117" s="6"/>
    </row>
    <row r="118" spans="2:5" ht="15">
      <c r="B118" s="5"/>
      <c r="C118" s="80"/>
      <c r="D118" s="6"/>
      <c r="E118" s="6"/>
    </row>
    <row r="119" spans="2:5" ht="15">
      <c r="B119" s="5"/>
      <c r="C119" s="80"/>
      <c r="D119" s="6"/>
      <c r="E119" s="6"/>
    </row>
    <row r="120" spans="2:5" ht="15">
      <c r="B120" s="5"/>
      <c r="C120" s="80"/>
      <c r="D120" s="6"/>
      <c r="E120" s="6"/>
    </row>
    <row r="121" spans="2:5" ht="15">
      <c r="B121" s="5"/>
      <c r="C121" s="80"/>
      <c r="D121" s="6"/>
      <c r="E121" s="6"/>
    </row>
    <row r="122" spans="2:5" ht="15">
      <c r="B122" s="5"/>
      <c r="C122" s="80"/>
      <c r="D122" s="6"/>
      <c r="E122" s="6"/>
    </row>
    <row r="123" spans="2:5" ht="15">
      <c r="B123" s="5"/>
      <c r="C123" s="80"/>
      <c r="D123" s="6"/>
      <c r="E123" s="6"/>
    </row>
    <row r="124" spans="2:5" ht="15">
      <c r="B124" s="5"/>
      <c r="C124" s="80"/>
      <c r="D124" s="6"/>
      <c r="E124" s="6"/>
    </row>
    <row r="125" spans="2:5" ht="15">
      <c r="B125" s="5"/>
      <c r="C125" s="80"/>
      <c r="D125" s="6"/>
      <c r="E125" s="6"/>
    </row>
    <row r="126" spans="2:5" ht="15">
      <c r="B126" s="5"/>
      <c r="C126" s="80"/>
      <c r="D126" s="6"/>
      <c r="E126" s="6"/>
    </row>
    <row r="127" spans="2:5" ht="15">
      <c r="B127" s="5"/>
      <c r="C127" s="80"/>
      <c r="D127" s="6"/>
      <c r="E127" s="6"/>
    </row>
    <row r="128" spans="2:5" ht="15">
      <c r="B128" s="5"/>
      <c r="C128" s="80"/>
      <c r="D128" s="6"/>
      <c r="E128" s="6"/>
    </row>
    <row r="129" spans="2:5" ht="15">
      <c r="B129" s="5"/>
      <c r="C129" s="80"/>
      <c r="D129" s="6"/>
      <c r="E129" s="6"/>
    </row>
    <row r="130" spans="2:5" ht="15">
      <c r="B130" s="5"/>
      <c r="C130" s="80"/>
      <c r="D130" s="6"/>
      <c r="E130" s="6"/>
    </row>
    <row r="131" spans="2:5" ht="15">
      <c r="B131" s="5"/>
      <c r="C131" s="80"/>
      <c r="D131" s="6"/>
      <c r="E131" s="6"/>
    </row>
    <row r="132" spans="2:5" ht="15">
      <c r="B132" s="5"/>
      <c r="C132" s="80"/>
      <c r="D132" s="6"/>
      <c r="E132" s="6"/>
    </row>
    <row r="133" spans="2:5" ht="15">
      <c r="B133" s="5"/>
      <c r="C133" s="80"/>
      <c r="D133" s="6"/>
      <c r="E133" s="6"/>
    </row>
    <row r="134" spans="2:5" ht="15">
      <c r="B134" s="5"/>
      <c r="C134" s="80"/>
      <c r="D134" s="6"/>
      <c r="E134" s="6"/>
    </row>
    <row r="135" spans="2:5" ht="15">
      <c r="B135" s="5"/>
      <c r="C135" s="80"/>
      <c r="D135" s="6"/>
      <c r="E135" s="6"/>
    </row>
    <row r="136" spans="2:5" ht="15">
      <c r="B136" s="5"/>
      <c r="C136" s="80"/>
      <c r="D136" s="6"/>
      <c r="E136" s="6"/>
    </row>
    <row r="137" spans="2:5" ht="15">
      <c r="B137" s="5"/>
      <c r="C137" s="80"/>
      <c r="D137" s="6"/>
      <c r="E137" s="6"/>
    </row>
    <row r="138" spans="2:5" ht="15">
      <c r="B138" s="5"/>
      <c r="C138" s="80"/>
      <c r="D138" s="6"/>
      <c r="E138" s="6"/>
    </row>
    <row r="139" spans="2:5" ht="15">
      <c r="B139" s="5"/>
      <c r="C139" s="80"/>
      <c r="D139" s="6"/>
      <c r="E139" s="6"/>
    </row>
    <row r="140" spans="2:5" ht="15">
      <c r="B140" s="5"/>
      <c r="C140" s="80"/>
      <c r="D140" s="6"/>
      <c r="E140" s="6"/>
    </row>
    <row r="141" spans="2:5" ht="15">
      <c r="B141" s="5"/>
      <c r="C141" s="80"/>
      <c r="D141" s="6"/>
      <c r="E141" s="6"/>
    </row>
    <row r="142" spans="2:5" ht="15">
      <c r="B142" s="5"/>
      <c r="C142" s="80"/>
      <c r="D142" s="6"/>
      <c r="E142" s="6"/>
    </row>
    <row r="143" spans="2:5" ht="15">
      <c r="B143" s="5"/>
      <c r="C143" s="80"/>
      <c r="D143" s="6"/>
      <c r="E143" s="6"/>
    </row>
    <row r="144" spans="2:5" ht="15">
      <c r="B144" s="5"/>
      <c r="C144" s="80"/>
      <c r="D144" s="6"/>
      <c r="E144" s="6"/>
    </row>
    <row r="145" spans="2:5" ht="15">
      <c r="B145" s="5"/>
      <c r="C145" s="80"/>
      <c r="D145" s="6"/>
      <c r="E145" s="6"/>
    </row>
    <row r="146" spans="2:5" ht="15">
      <c r="B146" s="5"/>
      <c r="C146" s="80"/>
      <c r="D146" s="6"/>
      <c r="E146" s="6"/>
    </row>
    <row r="147" spans="2:5" ht="15">
      <c r="B147" s="5"/>
      <c r="C147" s="80"/>
      <c r="D147" s="6"/>
      <c r="E147" s="6"/>
    </row>
    <row r="148" spans="2:5" ht="15">
      <c r="B148" s="5"/>
      <c r="C148" s="80"/>
      <c r="D148" s="6"/>
      <c r="E148" s="6"/>
    </row>
    <row r="149" spans="2:5" ht="15">
      <c r="B149" s="5"/>
      <c r="C149" s="80"/>
      <c r="D149" s="6"/>
      <c r="E149" s="6"/>
    </row>
    <row r="150" spans="2:5" ht="15">
      <c r="B150" s="5"/>
      <c r="C150" s="80"/>
      <c r="D150" s="6"/>
      <c r="E150" s="6"/>
    </row>
    <row r="151" spans="2:5" ht="15">
      <c r="B151" s="5"/>
      <c r="C151" s="80"/>
      <c r="D151" s="6"/>
      <c r="E151" s="6"/>
    </row>
    <row r="152" spans="2:5" ht="15">
      <c r="B152" s="5"/>
      <c r="C152" s="80"/>
      <c r="D152" s="6"/>
      <c r="E152" s="6"/>
    </row>
    <row r="153" spans="2:5" ht="15">
      <c r="B153" s="5"/>
      <c r="C153" s="80"/>
      <c r="D153" s="6"/>
      <c r="E153" s="6"/>
    </row>
    <row r="154" spans="2:5" ht="15">
      <c r="B154" s="5"/>
      <c r="C154" s="80"/>
      <c r="D154" s="6"/>
      <c r="E154" s="6"/>
    </row>
    <row r="155" spans="2:5" ht="15">
      <c r="B155" s="5"/>
      <c r="C155" s="80"/>
      <c r="D155" s="6"/>
      <c r="E155" s="6"/>
    </row>
    <row r="156" spans="2:5" ht="15">
      <c r="B156" s="5"/>
      <c r="C156" s="80"/>
      <c r="D156" s="6"/>
      <c r="E156" s="6"/>
    </row>
    <row r="157" spans="2:5" ht="15">
      <c r="B157" s="5"/>
      <c r="C157" s="80"/>
      <c r="D157" s="6"/>
      <c r="E157" s="6"/>
    </row>
    <row r="158" spans="2:5" ht="15">
      <c r="B158" s="5"/>
      <c r="C158" s="80"/>
      <c r="D158" s="6"/>
      <c r="E158" s="6"/>
    </row>
    <row r="159" spans="2:5" ht="15">
      <c r="B159" s="5"/>
      <c r="C159" s="80"/>
      <c r="D159" s="6"/>
      <c r="E159" s="6"/>
    </row>
    <row r="160" spans="2:5" ht="15">
      <c r="B160" s="5"/>
      <c r="C160" s="80"/>
      <c r="D160" s="6"/>
      <c r="E160" s="6"/>
    </row>
    <row r="161" spans="2:5" ht="15">
      <c r="B161" s="5"/>
      <c r="C161" s="80"/>
      <c r="D161" s="6"/>
      <c r="E161" s="6"/>
    </row>
    <row r="162" spans="2:5" ht="15">
      <c r="B162" s="5"/>
      <c r="C162" s="80"/>
      <c r="D162" s="6"/>
      <c r="E162" s="6"/>
    </row>
    <row r="163" spans="2:5" ht="15">
      <c r="B163" s="5"/>
      <c r="C163" s="80"/>
      <c r="D163" s="6"/>
      <c r="E163" s="6"/>
    </row>
    <row r="164" spans="2:5" ht="15">
      <c r="B164" s="5"/>
      <c r="C164" s="80"/>
      <c r="D164" s="6"/>
      <c r="E164" s="6"/>
    </row>
    <row r="165" spans="2:5" ht="15">
      <c r="B165" s="5"/>
      <c r="C165" s="80"/>
      <c r="D165" s="6"/>
      <c r="E165" s="6"/>
    </row>
    <row r="166" spans="2:5" ht="15">
      <c r="B166" s="5"/>
      <c r="C166" s="80"/>
      <c r="D166" s="6"/>
      <c r="E166" s="6"/>
    </row>
    <row r="167" spans="2:5" ht="15">
      <c r="B167" s="5"/>
      <c r="C167" s="80"/>
      <c r="D167" s="6"/>
      <c r="E167" s="6"/>
    </row>
    <row r="168" spans="2:5" ht="15">
      <c r="B168" s="5"/>
      <c r="C168" s="80"/>
      <c r="D168" s="6"/>
      <c r="E168" s="6"/>
    </row>
    <row r="169" spans="2:5" ht="15">
      <c r="B169" s="5"/>
      <c r="C169" s="80"/>
      <c r="D169" s="6"/>
      <c r="E169" s="6"/>
    </row>
    <row r="170" spans="2:5" ht="15">
      <c r="B170" s="5"/>
      <c r="C170" s="80"/>
      <c r="D170" s="6"/>
      <c r="E170" s="6"/>
    </row>
    <row r="171" spans="2:5" ht="15">
      <c r="B171" s="5"/>
      <c r="C171" s="80"/>
      <c r="D171" s="6"/>
      <c r="E171" s="6"/>
    </row>
    <row r="172" spans="2:5" ht="15">
      <c r="B172" s="5"/>
      <c r="C172" s="80"/>
      <c r="D172" s="6"/>
      <c r="E172" s="6"/>
    </row>
    <row r="173" spans="2:5" ht="15">
      <c r="B173" s="5"/>
      <c r="C173" s="80"/>
      <c r="D173" s="6"/>
      <c r="E173" s="6"/>
    </row>
    <row r="174" spans="2:5" ht="15">
      <c r="B174" s="5"/>
      <c r="C174" s="80"/>
      <c r="D174" s="6"/>
      <c r="E174" s="6"/>
    </row>
    <row r="175" spans="2:5" ht="15">
      <c r="B175" s="5"/>
      <c r="C175" s="80"/>
      <c r="D175" s="6"/>
      <c r="E175" s="6"/>
    </row>
    <row r="176" spans="2:5" ht="15">
      <c r="B176" s="5"/>
      <c r="C176" s="80"/>
      <c r="D176" s="6"/>
      <c r="E176" s="6"/>
    </row>
    <row r="177" spans="2:5" ht="15">
      <c r="B177" s="5"/>
      <c r="C177" s="80"/>
      <c r="D177" s="6"/>
      <c r="E177" s="6"/>
    </row>
    <row r="178" spans="2:5" ht="15">
      <c r="B178" s="5"/>
      <c r="C178" s="80"/>
      <c r="D178" s="6"/>
      <c r="E178" s="6"/>
    </row>
    <row r="179" spans="2:5" ht="15">
      <c r="B179" s="5"/>
      <c r="C179" s="80"/>
      <c r="D179" s="6"/>
      <c r="E179" s="6"/>
    </row>
    <row r="180" spans="2:5" ht="15">
      <c r="B180" s="5"/>
      <c r="C180" s="80"/>
      <c r="D180" s="6"/>
      <c r="E180" s="6"/>
    </row>
    <row r="181" spans="2:5" ht="15">
      <c r="B181" s="5"/>
      <c r="C181" s="80"/>
      <c r="D181" s="6"/>
      <c r="E181" s="6"/>
    </row>
    <row r="182" spans="2:5" ht="15">
      <c r="B182" s="5"/>
      <c r="C182" s="80"/>
      <c r="D182" s="6"/>
      <c r="E182" s="6"/>
    </row>
    <row r="183" spans="2:5" ht="15">
      <c r="B183" s="5"/>
      <c r="C183" s="80"/>
      <c r="D183" s="6"/>
      <c r="E183" s="6"/>
    </row>
    <row r="184" spans="2:5" ht="15">
      <c r="B184" s="5"/>
      <c r="C184" s="80"/>
      <c r="D184" s="6"/>
      <c r="E184" s="6"/>
    </row>
    <row r="185" spans="2:5" ht="15">
      <c r="B185" s="5"/>
      <c r="C185" s="80"/>
      <c r="D185" s="6"/>
      <c r="E185" s="6"/>
    </row>
    <row r="186" spans="2:5" ht="15">
      <c r="B186" s="5"/>
      <c r="C186" s="80"/>
      <c r="D186" s="6"/>
      <c r="E186" s="6"/>
    </row>
    <row r="187" spans="2:5" ht="15">
      <c r="B187" s="5"/>
      <c r="C187" s="80"/>
      <c r="D187" s="6"/>
      <c r="E187" s="6"/>
    </row>
    <row r="188" spans="2:5" ht="15">
      <c r="B188" s="5"/>
      <c r="C188" s="80"/>
      <c r="D188" s="6"/>
      <c r="E188" s="6"/>
    </row>
    <row r="189" spans="2:5" ht="15">
      <c r="B189" s="5"/>
      <c r="C189" s="80"/>
      <c r="D189" s="6"/>
      <c r="E189" s="6"/>
    </row>
    <row r="190" spans="2:5" ht="15">
      <c r="B190" s="5"/>
      <c r="C190" s="80"/>
      <c r="D190" s="6"/>
      <c r="E190" s="6"/>
    </row>
    <row r="191" spans="2:5" ht="15">
      <c r="B191" s="5"/>
      <c r="C191" s="80"/>
      <c r="D191" s="6"/>
      <c r="E191" s="6"/>
    </row>
    <row r="192" spans="2:5" ht="15">
      <c r="B192" s="5"/>
      <c r="C192" s="80"/>
      <c r="D192" s="6"/>
      <c r="E192" s="6"/>
    </row>
    <row r="193" spans="2:5" ht="15">
      <c r="B193" s="5"/>
      <c r="C193" s="80"/>
      <c r="D193" s="6"/>
      <c r="E193" s="6"/>
    </row>
    <row r="194" spans="2:5" ht="15">
      <c r="B194" s="5"/>
      <c r="C194" s="80"/>
      <c r="D194" s="6"/>
      <c r="E194" s="6"/>
    </row>
    <row r="195" spans="2:5" ht="15">
      <c r="B195" s="5"/>
      <c r="C195" s="80"/>
      <c r="D195" s="6"/>
      <c r="E195" s="6"/>
    </row>
    <row r="196" spans="2:5" ht="15">
      <c r="B196" s="5"/>
      <c r="C196" s="80"/>
      <c r="D196" s="6"/>
      <c r="E196" s="6"/>
    </row>
    <row r="197" spans="2:5" ht="15">
      <c r="B197" s="5"/>
      <c r="C197" s="80"/>
      <c r="D197" s="6"/>
      <c r="E197" s="6"/>
    </row>
    <row r="198" spans="2:5" ht="15">
      <c r="B198" s="5"/>
      <c r="C198" s="80"/>
      <c r="D198" s="6"/>
      <c r="E198" s="6"/>
    </row>
    <row r="199" spans="2:5" ht="15">
      <c r="B199" s="5"/>
      <c r="C199" s="80"/>
      <c r="D199" s="6"/>
      <c r="E199" s="6"/>
    </row>
    <row r="200" spans="2:5" ht="15">
      <c r="B200" s="5"/>
      <c r="C200" s="80"/>
      <c r="D200" s="6"/>
      <c r="E200" s="6"/>
    </row>
    <row r="201" spans="2:5" ht="15">
      <c r="B201" s="5"/>
      <c r="C201" s="80"/>
      <c r="D201" s="6"/>
      <c r="E201" s="6"/>
    </row>
    <row r="202" spans="2:5" ht="15">
      <c r="B202" s="5"/>
      <c r="C202" s="80"/>
      <c r="D202" s="6"/>
      <c r="E202" s="6"/>
    </row>
    <row r="203" spans="2:5" ht="15">
      <c r="B203" s="5"/>
      <c r="C203" s="80"/>
      <c r="D203" s="6"/>
      <c r="E203" s="6"/>
    </row>
    <row r="204" spans="2:5" ht="15">
      <c r="B204" s="5"/>
      <c r="C204" s="80"/>
      <c r="D204" s="6"/>
      <c r="E204" s="6"/>
    </row>
    <row r="205" spans="2:5" ht="15">
      <c r="B205" s="5"/>
      <c r="C205" s="80"/>
      <c r="D205" s="6"/>
      <c r="E205" s="6"/>
    </row>
    <row r="206" spans="2:5" ht="15">
      <c r="B206" s="5"/>
      <c r="C206" s="80"/>
      <c r="D206" s="6"/>
      <c r="E206" s="6"/>
    </row>
    <row r="207" spans="2:5" ht="15">
      <c r="B207" s="5"/>
      <c r="C207" s="80"/>
      <c r="D207" s="6"/>
      <c r="E207" s="6"/>
    </row>
    <row r="208" spans="2:5" ht="15">
      <c r="B208" s="5"/>
      <c r="C208" s="80"/>
      <c r="D208" s="6"/>
      <c r="E208" s="6"/>
    </row>
    <row r="209" spans="2:5" ht="15">
      <c r="B209" s="5"/>
      <c r="C209" s="80"/>
      <c r="D209" s="6"/>
      <c r="E209" s="6"/>
    </row>
    <row r="210" spans="2:5" ht="15">
      <c r="B210" s="5"/>
      <c r="C210" s="80"/>
      <c r="D210" s="6"/>
      <c r="E210" s="6"/>
    </row>
    <row r="211" spans="2:5" ht="15">
      <c r="B211" s="5"/>
      <c r="C211" s="80"/>
      <c r="D211" s="6"/>
      <c r="E211" s="6"/>
    </row>
    <row r="212" spans="2:5" ht="15">
      <c r="B212" s="5"/>
      <c r="C212" s="80"/>
      <c r="D212" s="6"/>
      <c r="E212" s="6"/>
    </row>
    <row r="213" spans="2:5" ht="15">
      <c r="B213" s="5"/>
      <c r="C213" s="80"/>
      <c r="D213" s="6"/>
      <c r="E213" s="6"/>
    </row>
    <row r="214" spans="2:5" ht="15">
      <c r="B214" s="5"/>
      <c r="C214" s="80"/>
      <c r="D214" s="6"/>
      <c r="E214" s="6"/>
    </row>
    <row r="215" spans="2:5" ht="15">
      <c r="B215" s="5"/>
      <c r="C215" s="80"/>
      <c r="D215" s="6"/>
      <c r="E215" s="6"/>
    </row>
    <row r="216" spans="2:5" ht="15">
      <c r="B216" s="5"/>
      <c r="C216" s="80"/>
      <c r="D216" s="6"/>
      <c r="E216" s="6"/>
    </row>
    <row r="217" spans="2:5" ht="15">
      <c r="B217" s="5"/>
      <c r="C217" s="80"/>
      <c r="D217" s="6"/>
      <c r="E217" s="6"/>
    </row>
    <row r="218" spans="2:5" ht="15">
      <c r="B218" s="5"/>
      <c r="C218" s="80"/>
      <c r="D218" s="6"/>
      <c r="E218" s="6"/>
    </row>
    <row r="219" spans="2:5" ht="15">
      <c r="B219" s="5"/>
      <c r="C219" s="80"/>
      <c r="D219" s="6"/>
      <c r="E219" s="6"/>
    </row>
    <row r="220" spans="2:5" ht="15">
      <c r="B220" s="5"/>
      <c r="C220" s="80"/>
      <c r="D220" s="6"/>
      <c r="E220" s="6"/>
    </row>
    <row r="221" spans="2:5" ht="15">
      <c r="B221" s="5"/>
      <c r="C221" s="80"/>
      <c r="D221" s="6"/>
      <c r="E221" s="6"/>
    </row>
    <row r="222" spans="2:5" ht="15">
      <c r="B222" s="5"/>
      <c r="C222" s="80"/>
      <c r="D222" s="6"/>
      <c r="E222" s="6"/>
    </row>
    <row r="223" spans="2:5" ht="15">
      <c r="B223" s="5"/>
      <c r="C223" s="80"/>
      <c r="D223" s="6"/>
      <c r="E223" s="6"/>
    </row>
    <row r="224" spans="2:5" ht="15">
      <c r="B224" s="5"/>
      <c r="C224" s="80"/>
      <c r="D224" s="6"/>
      <c r="E224" s="6"/>
    </row>
    <row r="225" spans="2:5" ht="15">
      <c r="B225" s="5"/>
      <c r="C225" s="80"/>
      <c r="D225" s="6"/>
      <c r="E225" s="6"/>
    </row>
    <row r="226" spans="2:5" ht="15">
      <c r="B226" s="5"/>
      <c r="C226" s="80"/>
      <c r="D226" s="6"/>
      <c r="E226" s="6"/>
    </row>
    <row r="227" spans="2:5" ht="15">
      <c r="B227" s="5"/>
      <c r="C227" s="80"/>
      <c r="D227" s="6"/>
      <c r="E227" s="6"/>
    </row>
    <row r="228" spans="2:5" ht="15">
      <c r="B228" s="5"/>
      <c r="C228" s="80"/>
      <c r="D228" s="6"/>
      <c r="E228" s="6"/>
    </row>
    <row r="229" spans="2:5" ht="15">
      <c r="B229" s="5"/>
      <c r="C229" s="80"/>
      <c r="D229" s="6"/>
      <c r="E229" s="6"/>
    </row>
    <row r="230" spans="2:5" ht="15">
      <c r="B230" s="5"/>
      <c r="C230" s="80"/>
      <c r="D230" s="6"/>
      <c r="E230" s="6"/>
    </row>
    <row r="231" spans="2:5" ht="15">
      <c r="B231" s="5"/>
      <c r="C231" s="80"/>
      <c r="D231" s="6"/>
      <c r="E231" s="6"/>
    </row>
    <row r="232" spans="2:5" ht="15">
      <c r="B232" s="5"/>
      <c r="C232" s="80"/>
      <c r="D232" s="6"/>
      <c r="E232" s="6"/>
    </row>
    <row r="233" spans="2:5" ht="15">
      <c r="B233" s="5"/>
      <c r="C233" s="80"/>
      <c r="D233" s="6"/>
      <c r="E233" s="6"/>
    </row>
    <row r="234" spans="2:5" ht="15">
      <c r="B234" s="5"/>
      <c r="C234" s="80"/>
      <c r="D234" s="6"/>
      <c r="E234" s="6"/>
    </row>
    <row r="235" spans="2:5" ht="15">
      <c r="B235" s="5"/>
      <c r="C235" s="80"/>
      <c r="D235" s="6"/>
      <c r="E235" s="6"/>
    </row>
    <row r="236" spans="2:5" ht="15">
      <c r="B236" s="5"/>
      <c r="C236" s="80"/>
      <c r="D236" s="6"/>
      <c r="E236" s="6"/>
    </row>
    <row r="237" spans="2:5" ht="15">
      <c r="B237" s="5"/>
      <c r="C237" s="80"/>
      <c r="D237" s="6"/>
      <c r="E237" s="6"/>
    </row>
    <row r="238" spans="2:5" ht="15">
      <c r="B238" s="5"/>
      <c r="C238" s="80"/>
      <c r="D238" s="6"/>
      <c r="E238" s="6"/>
    </row>
    <row r="239" spans="2:5" ht="15">
      <c r="B239" s="5"/>
      <c r="C239" s="80"/>
      <c r="D239" s="6"/>
      <c r="E239" s="6"/>
    </row>
    <row r="240" spans="2:5" ht="15">
      <c r="B240" s="5"/>
      <c r="C240" s="80"/>
      <c r="D240" s="6"/>
      <c r="E240" s="6"/>
    </row>
    <row r="241" spans="2:5" ht="15">
      <c r="B241" s="5"/>
      <c r="C241" s="80"/>
      <c r="D241" s="6"/>
      <c r="E241" s="6"/>
    </row>
    <row r="242" spans="2:5" ht="15">
      <c r="B242" s="5"/>
      <c r="C242" s="80"/>
      <c r="D242" s="6"/>
      <c r="E242" s="6"/>
    </row>
    <row r="243" spans="2:5" ht="15">
      <c r="B243" s="5"/>
      <c r="C243" s="80"/>
      <c r="D243" s="6"/>
      <c r="E243" s="6"/>
    </row>
    <row r="244" spans="2:5" ht="15">
      <c r="B244" s="5"/>
      <c r="C244" s="80"/>
      <c r="D244" s="6"/>
      <c r="E244" s="6"/>
    </row>
    <row r="245" spans="2:5" ht="15">
      <c r="B245" s="5"/>
      <c r="C245" s="80"/>
      <c r="D245" s="6"/>
      <c r="E245" s="6"/>
    </row>
    <row r="246" spans="2:5" ht="15">
      <c r="B246" s="5"/>
      <c r="C246" s="80"/>
      <c r="D246" s="6"/>
      <c r="E246" s="6"/>
    </row>
    <row r="247" spans="2:5" ht="15">
      <c r="B247" s="5"/>
      <c r="C247" s="80"/>
      <c r="D247" s="6"/>
      <c r="E247" s="6"/>
    </row>
    <row r="248" spans="2:5" ht="15">
      <c r="B248" s="5"/>
      <c r="C248" s="80"/>
      <c r="D248" s="6"/>
      <c r="E248" s="6"/>
    </row>
    <row r="249" spans="2:5" ht="15">
      <c r="B249" s="5"/>
      <c r="C249" s="80"/>
      <c r="D249" s="6"/>
      <c r="E249" s="6"/>
    </row>
    <row r="250" spans="2:5" ht="15">
      <c r="B250" s="5"/>
      <c r="C250" s="80"/>
      <c r="D250" s="6"/>
      <c r="E250" s="6"/>
    </row>
    <row r="251" spans="2:5" ht="15">
      <c r="B251" s="5"/>
      <c r="C251" s="80"/>
      <c r="D251" s="6"/>
      <c r="E251" s="6"/>
    </row>
    <row r="252" spans="2:5" ht="15">
      <c r="B252" s="5"/>
      <c r="C252" s="80"/>
      <c r="D252" s="6"/>
      <c r="E252" s="6"/>
    </row>
    <row r="253" spans="2:5" ht="15">
      <c r="B253" s="5"/>
      <c r="C253" s="80"/>
      <c r="D253" s="6"/>
      <c r="E253" s="6"/>
    </row>
    <row r="254" spans="2:5" ht="15">
      <c r="B254" s="5"/>
      <c r="C254" s="80"/>
      <c r="D254" s="6"/>
      <c r="E254" s="6"/>
    </row>
    <row r="255" spans="2:5" ht="15">
      <c r="B255" s="5"/>
      <c r="C255" s="80"/>
      <c r="D255" s="6"/>
      <c r="E255" s="6"/>
    </row>
    <row r="256" spans="2:5" ht="15">
      <c r="B256" s="5"/>
      <c r="C256" s="80"/>
      <c r="D256" s="6"/>
      <c r="E256" s="6"/>
    </row>
    <row r="257" spans="2:5" ht="15">
      <c r="B257" s="5"/>
      <c r="C257" s="80"/>
      <c r="D257" s="6"/>
      <c r="E257" s="6"/>
    </row>
    <row r="258" spans="2:5" ht="15">
      <c r="B258" s="5"/>
      <c r="C258" s="80"/>
      <c r="D258" s="6"/>
      <c r="E258" s="6"/>
    </row>
    <row r="259" spans="2:5" ht="15">
      <c r="B259" s="5"/>
      <c r="C259" s="80"/>
      <c r="D259" s="6"/>
      <c r="E259" s="6"/>
    </row>
    <row r="260" spans="2:5" ht="15">
      <c r="B260" s="5"/>
      <c r="C260" s="80"/>
      <c r="D260" s="6"/>
      <c r="E260" s="6"/>
    </row>
    <row r="261" spans="2:5" ht="15">
      <c r="B261" s="5"/>
      <c r="C261" s="80"/>
      <c r="D261" s="6"/>
      <c r="E261" s="6"/>
    </row>
    <row r="262" spans="2:5" ht="15">
      <c r="B262" s="5"/>
      <c r="C262" s="80"/>
      <c r="D262" s="6"/>
      <c r="E262" s="6"/>
    </row>
    <row r="263" spans="2:5" ht="15">
      <c r="B263" s="5"/>
      <c r="C263" s="80"/>
      <c r="D263" s="6"/>
      <c r="E263" s="6"/>
    </row>
    <row r="264" spans="2:5" ht="15">
      <c r="B264" s="5"/>
      <c r="C264" s="80"/>
      <c r="D264" s="6"/>
      <c r="E264" s="6"/>
    </row>
    <row r="265" spans="2:5" ht="15">
      <c r="B265" s="5"/>
      <c r="C265" s="80"/>
      <c r="D265" s="6"/>
      <c r="E265" s="6"/>
    </row>
    <row r="266" spans="2:5" ht="15">
      <c r="B266" s="5"/>
      <c r="C266" s="80"/>
      <c r="D266" s="6"/>
      <c r="E266" s="6"/>
    </row>
    <row r="267" spans="2:5" ht="15">
      <c r="B267" s="5"/>
      <c r="C267" s="80"/>
      <c r="D267" s="6"/>
      <c r="E267" s="6"/>
    </row>
    <row r="268" spans="2:5" ht="15">
      <c r="B268" s="5"/>
      <c r="C268" s="80"/>
      <c r="D268" s="6"/>
      <c r="E268" s="6"/>
    </row>
    <row r="269" spans="2:5" ht="15">
      <c r="B269" s="5"/>
      <c r="C269" s="80"/>
      <c r="D269" s="6"/>
      <c r="E269" s="6"/>
    </row>
    <row r="270" spans="2:5" ht="15">
      <c r="B270" s="5"/>
      <c r="C270" s="80"/>
      <c r="D270" s="6"/>
      <c r="E270" s="6"/>
    </row>
    <row r="271" spans="2:5" ht="15">
      <c r="B271" s="5"/>
      <c r="C271" s="80"/>
      <c r="D271" s="6"/>
      <c r="E271" s="6"/>
    </row>
    <row r="272" spans="2:5" ht="15">
      <c r="B272" s="5"/>
      <c r="C272" s="80"/>
      <c r="D272" s="6"/>
      <c r="E272" s="6"/>
    </row>
    <row r="273" spans="2:5" ht="15">
      <c r="B273" s="5"/>
      <c r="C273" s="80"/>
      <c r="D273" s="6"/>
      <c r="E273" s="6"/>
    </row>
    <row r="274" spans="2:5" ht="15">
      <c r="B274" s="5"/>
      <c r="C274" s="80"/>
      <c r="D274" s="6"/>
      <c r="E274" s="6"/>
    </row>
    <row r="275" spans="2:5" ht="15">
      <c r="B275" s="5"/>
      <c r="C275" s="80"/>
      <c r="D275" s="6"/>
      <c r="E275" s="6"/>
    </row>
    <row r="276" spans="2:5" ht="15">
      <c r="B276" s="5"/>
      <c r="C276" s="80"/>
      <c r="D276" s="6"/>
      <c r="E276" s="6"/>
    </row>
    <row r="277" spans="2:5" ht="15">
      <c r="B277" s="5"/>
      <c r="C277" s="80"/>
      <c r="D277" s="6"/>
      <c r="E277" s="6"/>
    </row>
    <row r="278" spans="2:5" ht="15">
      <c r="B278" s="5"/>
      <c r="C278" s="80"/>
      <c r="D278" s="6"/>
      <c r="E278" s="6"/>
    </row>
    <row r="279" spans="2:5" ht="15">
      <c r="B279" s="5"/>
      <c r="C279" s="80"/>
      <c r="D279" s="6"/>
      <c r="E279" s="6"/>
    </row>
    <row r="280" spans="2:5" ht="15">
      <c r="B280" s="5"/>
      <c r="C280" s="80"/>
      <c r="D280" s="6"/>
      <c r="E280" s="6"/>
    </row>
    <row r="281" spans="2:5" ht="15">
      <c r="B281" s="5"/>
      <c r="C281" s="80"/>
      <c r="D281" s="6"/>
      <c r="E281" s="6"/>
    </row>
    <row r="282" spans="2:5" ht="15">
      <c r="B282" s="5"/>
      <c r="C282" s="80"/>
      <c r="D282" s="6"/>
      <c r="E282" s="6"/>
    </row>
    <row r="283" spans="2:5" ht="15">
      <c r="B283" s="5"/>
      <c r="C283" s="80"/>
      <c r="D283" s="6"/>
      <c r="E283" s="6"/>
    </row>
    <row r="284" spans="2:5" ht="15">
      <c r="B284" s="5"/>
      <c r="C284" s="80"/>
      <c r="D284" s="6"/>
      <c r="E284" s="6"/>
    </row>
    <row r="285" spans="2:5" ht="15">
      <c r="B285" s="5"/>
      <c r="C285" s="80"/>
      <c r="D285" s="6"/>
      <c r="E285" s="6"/>
    </row>
    <row r="286" spans="2:5" ht="15">
      <c r="B286" s="5"/>
      <c r="C286" s="80"/>
      <c r="D286" s="6"/>
      <c r="E286" s="6"/>
    </row>
    <row r="287" spans="2:5" ht="15">
      <c r="B287" s="5"/>
      <c r="C287" s="80"/>
      <c r="D287" s="6"/>
      <c r="E287" s="6"/>
    </row>
    <row r="288" spans="2:5" ht="15">
      <c r="B288" s="5"/>
      <c r="C288" s="80"/>
      <c r="D288" s="6"/>
      <c r="E288" s="6"/>
    </row>
    <row r="289" spans="2:5" ht="15">
      <c r="B289" s="5"/>
      <c r="C289" s="80"/>
      <c r="D289" s="6"/>
      <c r="E289" s="6"/>
    </row>
    <row r="290" spans="2:5" ht="15">
      <c r="B290" s="5"/>
      <c r="C290" s="80"/>
      <c r="D290" s="6"/>
      <c r="E290" s="6"/>
    </row>
    <row r="291" spans="2:5" ht="15">
      <c r="B291" s="5"/>
      <c r="C291" s="80"/>
      <c r="D291" s="6"/>
      <c r="E291" s="6"/>
    </row>
    <row r="292" spans="2:5" ht="15">
      <c r="B292" s="5"/>
      <c r="C292" s="80"/>
      <c r="D292" s="6"/>
      <c r="E292" s="6"/>
    </row>
    <row r="293" spans="2:5" ht="15">
      <c r="B293" s="5"/>
      <c r="C293" s="80"/>
      <c r="D293" s="6"/>
      <c r="E293" s="6"/>
    </row>
    <row r="294" spans="2:5" ht="15">
      <c r="B294" s="5"/>
      <c r="C294" s="80"/>
      <c r="D294" s="6"/>
      <c r="E294" s="6"/>
    </row>
    <row r="295" spans="2:5" ht="15">
      <c r="B295" s="5"/>
      <c r="C295" s="80"/>
      <c r="D295" s="6"/>
      <c r="E295" s="6"/>
    </row>
    <row r="296" spans="2:5" ht="15">
      <c r="B296" s="5"/>
      <c r="C296" s="80"/>
      <c r="D296" s="6"/>
      <c r="E296" s="6"/>
    </row>
    <row r="297" spans="2:5" ht="15">
      <c r="B297" s="5"/>
      <c r="C297" s="80"/>
      <c r="D297" s="6"/>
      <c r="E297" s="6"/>
    </row>
    <row r="298" spans="2:5" ht="15">
      <c r="B298" s="5"/>
      <c r="C298" s="80"/>
      <c r="D298" s="6"/>
      <c r="E298" s="6"/>
    </row>
    <row r="299" spans="2:5" ht="15">
      <c r="B299" s="5"/>
      <c r="C299" s="80"/>
      <c r="D299" s="6"/>
      <c r="E299" s="6"/>
    </row>
    <row r="300" spans="2:5" ht="15">
      <c r="B300" s="5"/>
      <c r="C300" s="80"/>
      <c r="D300" s="6"/>
      <c r="E300" s="6"/>
    </row>
    <row r="301" spans="2:5" ht="15">
      <c r="B301" s="5"/>
      <c r="C301" s="80"/>
      <c r="D301" s="6"/>
      <c r="E301" s="6"/>
    </row>
    <row r="302" spans="2:5" ht="15">
      <c r="B302" s="5"/>
      <c r="C302" s="80"/>
      <c r="D302" s="6"/>
      <c r="E302" s="6"/>
    </row>
    <row r="303" spans="2:5" ht="15">
      <c r="B303" s="5"/>
      <c r="C303" s="80"/>
      <c r="D303" s="6"/>
      <c r="E303" s="6"/>
    </row>
    <row r="304" spans="2:5" ht="15">
      <c r="B304" s="5"/>
      <c r="C304" s="80"/>
      <c r="D304" s="6"/>
      <c r="E304" s="6"/>
    </row>
    <row r="305" spans="2:5" ht="15">
      <c r="B305" s="5"/>
      <c r="C305" s="80"/>
      <c r="D305" s="6"/>
      <c r="E305" s="6"/>
    </row>
    <row r="306" spans="2:5" ht="15">
      <c r="B306" s="5"/>
      <c r="C306" s="80"/>
      <c r="D306" s="6"/>
      <c r="E306" s="6"/>
    </row>
    <row r="307" spans="2:5" ht="15">
      <c r="B307" s="5"/>
      <c r="C307" s="80"/>
      <c r="D307" s="6"/>
      <c r="E307" s="6"/>
    </row>
    <row r="308" spans="2:5" ht="15">
      <c r="B308" s="5"/>
      <c r="C308" s="80"/>
      <c r="D308" s="6"/>
      <c r="E308" s="6"/>
    </row>
    <row r="309" spans="2:5" ht="15">
      <c r="B309" s="5"/>
      <c r="C309" s="80"/>
      <c r="D309" s="6"/>
      <c r="E309" s="6"/>
    </row>
    <row r="310" spans="2:5" ht="15">
      <c r="B310" s="5"/>
      <c r="C310" s="80"/>
      <c r="D310" s="6"/>
      <c r="E310" s="6"/>
    </row>
    <row r="311" spans="2:5" ht="15">
      <c r="B311" s="5"/>
      <c r="C311" s="80"/>
      <c r="D311" s="6"/>
      <c r="E311" s="6"/>
    </row>
    <row r="312" spans="2:5" ht="15">
      <c r="B312" s="5"/>
      <c r="C312" s="80"/>
      <c r="D312" s="6"/>
      <c r="E312" s="6"/>
    </row>
    <row r="313" spans="2:5" ht="15">
      <c r="B313" s="5"/>
      <c r="C313" s="80"/>
      <c r="D313" s="6"/>
      <c r="E313" s="6"/>
    </row>
    <row r="314" spans="2:5" ht="15">
      <c r="B314" s="5"/>
      <c r="C314" s="80"/>
      <c r="D314" s="6"/>
      <c r="E314" s="6"/>
    </row>
    <row r="315" spans="2:5" ht="15">
      <c r="B315" s="5"/>
      <c r="C315" s="80"/>
      <c r="D315" s="6"/>
      <c r="E315" s="6"/>
    </row>
    <row r="316" spans="2:5" ht="15">
      <c r="B316" s="5"/>
      <c r="C316" s="80"/>
      <c r="D316" s="6"/>
      <c r="E316" s="6"/>
    </row>
    <row r="317" spans="2:5" ht="15">
      <c r="B317" s="5"/>
      <c r="C317" s="80"/>
      <c r="D317" s="6"/>
      <c r="E317" s="6"/>
    </row>
    <row r="318" spans="2:5" ht="15">
      <c r="B318" s="5"/>
      <c r="C318" s="80"/>
      <c r="D318" s="6"/>
      <c r="E318" s="6"/>
    </row>
    <row r="319" spans="2:5" ht="15">
      <c r="B319" s="5"/>
      <c r="C319" s="80"/>
      <c r="D319" s="6"/>
      <c r="E319" s="6"/>
    </row>
    <row r="320" spans="2:5" ht="15">
      <c r="B320" s="5"/>
      <c r="C320" s="80"/>
      <c r="D320" s="6"/>
      <c r="E320" s="6"/>
    </row>
    <row r="321" spans="2:5" ht="15">
      <c r="B321" s="5"/>
      <c r="C321" s="80"/>
      <c r="D321" s="6"/>
      <c r="E321" s="6"/>
    </row>
    <row r="322" spans="2:5" ht="15">
      <c r="B322" s="5"/>
      <c r="C322" s="80"/>
      <c r="D322" s="6"/>
      <c r="E322" s="6"/>
    </row>
    <row r="323" spans="2:5" ht="15">
      <c r="B323" s="5"/>
      <c r="C323" s="80"/>
      <c r="D323" s="6"/>
      <c r="E323" s="6"/>
    </row>
    <row r="324" spans="2:5" ht="15">
      <c r="B324" s="5"/>
      <c r="C324" s="80"/>
      <c r="D324" s="6"/>
      <c r="E324" s="6"/>
    </row>
    <row r="325" spans="2:5" ht="15">
      <c r="B325" s="5"/>
      <c r="C325" s="80"/>
      <c r="D325" s="6"/>
      <c r="E325" s="6"/>
    </row>
    <row r="326" spans="2:5" ht="15">
      <c r="B326" s="5"/>
      <c r="C326" s="80"/>
      <c r="D326" s="6"/>
      <c r="E326" s="6"/>
    </row>
    <row r="327" spans="2:5" ht="15">
      <c r="B327" s="5"/>
      <c r="C327" s="80"/>
      <c r="D327" s="6"/>
      <c r="E327" s="6"/>
    </row>
    <row r="328" spans="2:5" ht="15">
      <c r="B328" s="5"/>
      <c r="C328" s="80"/>
      <c r="D328" s="6"/>
      <c r="E328" s="6"/>
    </row>
    <row r="329" spans="2:5" ht="15">
      <c r="B329" s="5"/>
      <c r="C329" s="80"/>
      <c r="D329" s="6"/>
      <c r="E329" s="6"/>
    </row>
    <row r="330" spans="2:5" ht="15">
      <c r="B330" s="5"/>
      <c r="C330" s="80"/>
      <c r="D330" s="6"/>
      <c r="E330" s="6"/>
    </row>
    <row r="331" spans="2:5" ht="15">
      <c r="B331" s="5"/>
      <c r="C331" s="80"/>
      <c r="D331" s="6"/>
      <c r="E331" s="6"/>
    </row>
    <row r="332" spans="2:5" ht="15">
      <c r="B332" s="5"/>
      <c r="C332" s="80"/>
      <c r="D332" s="6"/>
      <c r="E332" s="6"/>
    </row>
    <row r="333" spans="2:5" ht="15">
      <c r="B333" s="5"/>
      <c r="C333" s="80"/>
      <c r="D333" s="6"/>
      <c r="E333" s="6"/>
    </row>
    <row r="334" spans="2:5" ht="15">
      <c r="B334" s="5"/>
      <c r="C334" s="80"/>
      <c r="D334" s="6"/>
      <c r="E334" s="6"/>
    </row>
    <row r="335" spans="2:5" ht="15">
      <c r="B335" s="5"/>
      <c r="C335" s="80"/>
      <c r="D335" s="6"/>
      <c r="E335" s="6"/>
    </row>
    <row r="336" spans="2:5" ht="15">
      <c r="B336" s="5"/>
      <c r="C336" s="80"/>
      <c r="D336" s="6"/>
      <c r="E336" s="6"/>
    </row>
    <row r="337" spans="2:5" ht="15">
      <c r="B337" s="5"/>
      <c r="C337" s="80"/>
      <c r="D337" s="6"/>
      <c r="E337" s="6"/>
    </row>
    <row r="338" spans="2:5" ht="15">
      <c r="B338" s="5"/>
      <c r="C338" s="80"/>
      <c r="D338" s="6"/>
      <c r="E338" s="6"/>
    </row>
    <row r="339" spans="2:5" ht="15">
      <c r="B339" s="5"/>
      <c r="C339" s="80"/>
      <c r="D339" s="6"/>
      <c r="E339" s="6"/>
    </row>
    <row r="340" spans="2:5" ht="15">
      <c r="B340" s="5"/>
      <c r="C340" s="80"/>
      <c r="D340" s="6"/>
      <c r="E340" s="6"/>
    </row>
    <row r="341" spans="2:5" ht="15">
      <c r="B341" s="5"/>
      <c r="C341" s="80"/>
      <c r="D341" s="6"/>
      <c r="E341" s="6"/>
    </row>
    <row r="342" spans="2:5" ht="15">
      <c r="B342" s="5"/>
      <c r="C342" s="80"/>
      <c r="D342" s="6"/>
      <c r="E342" s="6"/>
    </row>
    <row r="343" spans="2:5" ht="15">
      <c r="B343" s="5"/>
      <c r="C343" s="80"/>
      <c r="D343" s="6"/>
      <c r="E343" s="6"/>
    </row>
    <row r="344" spans="2:5" ht="15">
      <c r="B344" s="5"/>
      <c r="C344" s="80"/>
      <c r="D344" s="6"/>
      <c r="E344" s="6"/>
    </row>
    <row r="345" spans="2:5" ht="15">
      <c r="B345" s="5"/>
      <c r="C345" s="80"/>
      <c r="D345" s="6"/>
      <c r="E345" s="6"/>
    </row>
    <row r="346" spans="2:5" ht="15">
      <c r="B346" s="5"/>
      <c r="C346" s="80"/>
      <c r="D346" s="6"/>
      <c r="E346" s="6"/>
    </row>
    <row r="347" spans="2:5" ht="15">
      <c r="B347" s="5"/>
      <c r="C347" s="80"/>
      <c r="D347" s="6"/>
      <c r="E347" s="6"/>
    </row>
    <row r="348" spans="2:5" ht="15">
      <c r="B348" s="5"/>
      <c r="C348" s="80"/>
      <c r="D348" s="6"/>
      <c r="E348" s="6"/>
    </row>
    <row r="349" spans="2:5" ht="15">
      <c r="B349" s="5"/>
      <c r="C349" s="80"/>
      <c r="D349" s="6"/>
      <c r="E349" s="6"/>
    </row>
    <row r="350" spans="2:5" ht="15">
      <c r="B350" s="5"/>
      <c r="C350" s="80"/>
      <c r="D350" s="6"/>
      <c r="E350" s="6"/>
    </row>
    <row r="351" spans="2:5" ht="15">
      <c r="B351" s="5"/>
      <c r="C351" s="80"/>
      <c r="D351" s="6"/>
      <c r="E351" s="6"/>
    </row>
    <row r="352" spans="2:5" ht="15">
      <c r="B352" s="5"/>
      <c r="C352" s="80"/>
      <c r="D352" s="6"/>
      <c r="E352" s="6"/>
    </row>
    <row r="353" spans="2:5" ht="15">
      <c r="B353" s="5"/>
      <c r="C353" s="80"/>
      <c r="D353" s="6"/>
      <c r="E353" s="6"/>
    </row>
    <row r="354" spans="2:5" ht="15">
      <c r="B354" s="5"/>
      <c r="C354" s="80"/>
      <c r="D354" s="6"/>
      <c r="E354" s="6"/>
    </row>
    <row r="355" spans="2:5" ht="15">
      <c r="B355" s="5"/>
      <c r="C355" s="80"/>
      <c r="D355" s="6"/>
      <c r="E355" s="6"/>
    </row>
    <row r="356" spans="2:5" ht="15">
      <c r="B356" s="5"/>
      <c r="C356" s="80"/>
      <c r="D356" s="6"/>
      <c r="E356" s="6"/>
    </row>
    <row r="357" spans="2:5" ht="15">
      <c r="B357" s="5"/>
      <c r="C357" s="80"/>
      <c r="D357" s="6"/>
      <c r="E357" s="6"/>
    </row>
    <row r="358" spans="2:5" ht="15">
      <c r="B358" s="5"/>
      <c r="C358" s="80"/>
      <c r="D358" s="6"/>
      <c r="E358" s="6"/>
    </row>
    <row r="359" spans="2:5" ht="15">
      <c r="B359" s="5"/>
      <c r="C359" s="80"/>
      <c r="D359" s="6"/>
      <c r="E359" s="6"/>
    </row>
    <row r="360" spans="2:5" ht="15">
      <c r="B360" s="5"/>
      <c r="C360" s="80"/>
      <c r="D360" s="6"/>
      <c r="E360" s="6"/>
    </row>
    <row r="361" spans="2:5" ht="15">
      <c r="B361" s="5"/>
      <c r="C361" s="80"/>
      <c r="D361" s="6"/>
      <c r="E361" s="6"/>
    </row>
    <row r="362" spans="2:5" ht="15">
      <c r="B362" s="5"/>
      <c r="C362" s="80"/>
      <c r="D362" s="6"/>
      <c r="E362" s="6"/>
    </row>
    <row r="363" spans="2:5" ht="15">
      <c r="B363" s="5"/>
      <c r="C363" s="80"/>
      <c r="D363" s="6"/>
      <c r="E363" s="6"/>
    </row>
    <row r="364" spans="2:5" ht="15">
      <c r="B364" s="5"/>
      <c r="C364" s="80"/>
      <c r="D364" s="6"/>
      <c r="E364" s="6"/>
    </row>
    <row r="365" spans="2:5" ht="15">
      <c r="B365" s="5"/>
      <c r="C365" s="80"/>
      <c r="D365" s="6"/>
      <c r="E365" s="6"/>
    </row>
    <row r="366" spans="2:5" ht="15">
      <c r="B366" s="5"/>
      <c r="C366" s="80"/>
      <c r="D366" s="6"/>
      <c r="E366" s="6"/>
    </row>
    <row r="367" spans="2:5" ht="15">
      <c r="B367" s="5"/>
      <c r="C367" s="80"/>
      <c r="D367" s="6"/>
      <c r="E367" s="6"/>
    </row>
    <row r="368" spans="2:5" ht="15">
      <c r="B368" s="5"/>
      <c r="C368" s="80"/>
      <c r="D368" s="6"/>
      <c r="E368" s="6"/>
    </row>
    <row r="369" spans="2:5" ht="15">
      <c r="B369" s="5"/>
      <c r="C369" s="80"/>
      <c r="D369" s="6"/>
      <c r="E369" s="6"/>
    </row>
    <row r="370" spans="2:5" ht="15">
      <c r="B370" s="5"/>
      <c r="C370" s="80"/>
      <c r="D370" s="6"/>
      <c r="E370" s="6"/>
    </row>
    <row r="371" spans="2:5" ht="15">
      <c r="B371" s="5"/>
      <c r="C371" s="80"/>
      <c r="D371" s="6"/>
      <c r="E371" s="6"/>
    </row>
    <row r="372" spans="2:5" ht="15">
      <c r="B372" s="5"/>
      <c r="C372" s="80"/>
      <c r="D372" s="6"/>
      <c r="E372" s="6"/>
    </row>
    <row r="373" spans="2:5" ht="15">
      <c r="B373" s="5"/>
      <c r="C373" s="80"/>
      <c r="D373" s="6"/>
      <c r="E373" s="6"/>
    </row>
    <row r="374" spans="2:5" ht="15">
      <c r="B374" s="5"/>
      <c r="C374" s="80"/>
      <c r="D374" s="6"/>
      <c r="E374" s="6"/>
    </row>
    <row r="375" spans="2:5" ht="15">
      <c r="B375" s="5"/>
      <c r="C375" s="80"/>
      <c r="D375" s="6"/>
      <c r="E375" s="6"/>
    </row>
    <row r="376" spans="2:5" ht="15">
      <c r="B376" s="5"/>
      <c r="C376" s="80"/>
      <c r="D376" s="6"/>
      <c r="E376" s="6"/>
    </row>
    <row r="377" spans="2:5" ht="15">
      <c r="B377" s="5"/>
      <c r="C377" s="80"/>
      <c r="D377" s="6"/>
      <c r="E377" s="6"/>
    </row>
    <row r="378" spans="2:5" ht="15">
      <c r="B378" s="5"/>
      <c r="C378" s="80"/>
      <c r="D378" s="6"/>
      <c r="E378" s="6"/>
    </row>
    <row r="379" spans="2:5" ht="15">
      <c r="B379" s="5"/>
      <c r="C379" s="80"/>
      <c r="D379" s="6"/>
      <c r="E379" s="6"/>
    </row>
    <row r="380" spans="2:5" ht="15">
      <c r="B380" s="5"/>
      <c r="C380" s="80"/>
      <c r="D380" s="6"/>
      <c r="E380" s="6"/>
    </row>
    <row r="381" spans="2:5" ht="15">
      <c r="B381" s="5"/>
      <c r="C381" s="80"/>
      <c r="D381" s="6"/>
      <c r="E381" s="6"/>
    </row>
    <row r="382" spans="2:5" ht="15">
      <c r="B382" s="5"/>
      <c r="C382" s="80"/>
      <c r="D382" s="6"/>
      <c r="E382" s="6"/>
    </row>
    <row r="383" spans="2:5" ht="15">
      <c r="B383" s="5"/>
      <c r="C383" s="80"/>
      <c r="D383" s="6"/>
      <c r="E383" s="6"/>
    </row>
    <row r="384" spans="2:5" ht="15">
      <c r="B384" s="5"/>
      <c r="C384" s="80"/>
      <c r="D384" s="6"/>
      <c r="E384" s="6"/>
    </row>
    <row r="385" spans="2:5" ht="15">
      <c r="B385" s="5"/>
      <c r="C385" s="80"/>
      <c r="D385" s="6"/>
      <c r="E385" s="6"/>
    </row>
    <row r="386" spans="2:5" ht="15">
      <c r="B386" s="5"/>
      <c r="C386" s="80"/>
      <c r="D386" s="6"/>
      <c r="E386" s="6"/>
    </row>
    <row r="387" spans="2:5" ht="15">
      <c r="B387" s="5"/>
      <c r="C387" s="80"/>
      <c r="D387" s="6"/>
      <c r="E387" s="6"/>
    </row>
    <row r="388" spans="2:5" ht="15">
      <c r="B388" s="5"/>
      <c r="C388" s="80"/>
      <c r="D388" s="6"/>
      <c r="E388" s="6"/>
    </row>
    <row r="389" spans="2:5" ht="15">
      <c r="B389" s="5"/>
      <c r="C389" s="80"/>
      <c r="D389" s="6"/>
      <c r="E389" s="6"/>
    </row>
    <row r="390" spans="2:5" ht="15">
      <c r="B390" s="5"/>
      <c r="C390" s="80"/>
      <c r="D390" s="6"/>
      <c r="E390" s="6"/>
    </row>
    <row r="391" spans="2:5" ht="15">
      <c r="B391" s="5"/>
      <c r="C391" s="80"/>
      <c r="D391" s="6"/>
      <c r="E391" s="6"/>
    </row>
    <row r="392" spans="2:5" ht="15">
      <c r="B392" s="5"/>
      <c r="C392" s="80"/>
      <c r="D392" s="6"/>
      <c r="E392" s="6"/>
    </row>
    <row r="393" spans="2:5" ht="15">
      <c r="B393" s="5"/>
      <c r="C393" s="80"/>
      <c r="D393" s="6"/>
      <c r="E393" s="6"/>
    </row>
    <row r="394" spans="2:5" ht="15">
      <c r="B394" s="5"/>
      <c r="C394" s="80"/>
      <c r="D394" s="6"/>
      <c r="E394" s="6"/>
    </row>
    <row r="395" spans="2:5" ht="15">
      <c r="B395" s="5"/>
      <c r="C395" s="80"/>
      <c r="D395" s="6"/>
      <c r="E395" s="6"/>
    </row>
    <row r="396" spans="2:5" ht="15">
      <c r="B396" s="5"/>
      <c r="C396" s="80"/>
      <c r="D396" s="6"/>
      <c r="E396" s="6"/>
    </row>
    <row r="397" spans="2:5" ht="15">
      <c r="B397" s="5"/>
      <c r="C397" s="80"/>
      <c r="D397" s="6"/>
      <c r="E397" s="6"/>
    </row>
    <row r="398" spans="2:5" ht="15">
      <c r="B398" s="5"/>
      <c r="C398" s="80"/>
      <c r="D398" s="6"/>
      <c r="E398" s="6"/>
    </row>
    <row r="399" spans="2:5" ht="15">
      <c r="B399" s="5"/>
      <c r="C399" s="80"/>
      <c r="D399" s="6"/>
      <c r="E399" s="6"/>
    </row>
    <row r="400" spans="2:5" ht="15">
      <c r="B400" s="5"/>
      <c r="C400" s="80"/>
      <c r="D400" s="6"/>
      <c r="E400" s="6"/>
    </row>
    <row r="401" spans="2:5" ht="15">
      <c r="B401" s="5"/>
      <c r="C401" s="80"/>
      <c r="D401" s="6"/>
      <c r="E401" s="6"/>
    </row>
    <row r="402" spans="2:5" ht="15">
      <c r="B402" s="5"/>
      <c r="C402" s="80"/>
      <c r="D402" s="6"/>
      <c r="E402" s="6"/>
    </row>
    <row r="403" spans="2:5" ht="15">
      <c r="B403" s="5"/>
      <c r="C403" s="80"/>
      <c r="D403" s="6"/>
      <c r="E403" s="6"/>
    </row>
    <row r="404" spans="2:5" ht="15">
      <c r="B404" s="5"/>
      <c r="C404" s="80"/>
      <c r="D404" s="6"/>
      <c r="E404" s="6"/>
    </row>
    <row r="405" spans="2:5" ht="15">
      <c r="B405" s="5"/>
      <c r="C405" s="80"/>
      <c r="D405" s="6"/>
      <c r="E405" s="6"/>
    </row>
    <row r="406" spans="2:5" ht="15">
      <c r="B406" s="5"/>
      <c r="C406" s="80"/>
      <c r="D406" s="6"/>
      <c r="E406" s="6"/>
    </row>
    <row r="407" spans="2:5" ht="15">
      <c r="B407" s="5"/>
      <c r="C407" s="80"/>
      <c r="D407" s="6"/>
      <c r="E407" s="6"/>
    </row>
    <row r="408" spans="2:5" ht="15">
      <c r="B408" s="5"/>
      <c r="C408" s="80"/>
      <c r="D408" s="6"/>
      <c r="E408" s="6"/>
    </row>
    <row r="409" spans="2:5" ht="15">
      <c r="B409" s="5"/>
      <c r="C409" s="80"/>
      <c r="D409" s="6"/>
      <c r="E409" s="6"/>
    </row>
    <row r="410" spans="2:5" ht="15">
      <c r="B410" s="5"/>
      <c r="C410" s="80"/>
      <c r="D410" s="6"/>
      <c r="E410" s="6"/>
    </row>
    <row r="411" spans="2:5" ht="15">
      <c r="B411" s="5"/>
      <c r="C411" s="80"/>
      <c r="D411" s="6"/>
      <c r="E411" s="6"/>
    </row>
    <row r="412" spans="2:5" ht="15">
      <c r="B412" s="5"/>
      <c r="C412" s="80"/>
      <c r="D412" s="6"/>
      <c r="E412" s="6"/>
    </row>
    <row r="413" spans="2:5" ht="15">
      <c r="B413" s="5"/>
      <c r="C413" s="80"/>
      <c r="D413" s="6"/>
      <c r="E413" s="6"/>
    </row>
    <row r="414" spans="2:5" ht="15">
      <c r="B414" s="5"/>
      <c r="C414" s="80"/>
      <c r="D414" s="6"/>
      <c r="E414" s="6"/>
    </row>
    <row r="415" spans="2:5" ht="15">
      <c r="B415" s="5"/>
      <c r="C415" s="80"/>
      <c r="D415" s="6"/>
      <c r="E415" s="6"/>
    </row>
    <row r="416" spans="2:5" ht="15">
      <c r="B416" s="5"/>
      <c r="C416" s="80"/>
      <c r="D416" s="6"/>
      <c r="E416" s="6"/>
    </row>
    <row r="417" spans="2:5" ht="15">
      <c r="B417" s="5"/>
      <c r="C417" s="80"/>
      <c r="D417" s="6"/>
      <c r="E417" s="6"/>
    </row>
    <row r="418" spans="2:5" ht="15">
      <c r="B418" s="5"/>
      <c r="C418" s="80"/>
      <c r="D418" s="6"/>
      <c r="E418" s="6"/>
    </row>
    <row r="419" spans="2:5" ht="15">
      <c r="B419" s="5"/>
      <c r="C419" s="80"/>
      <c r="D419" s="6"/>
      <c r="E419" s="6"/>
    </row>
    <row r="420" spans="2:5" ht="15">
      <c r="B420" s="5"/>
      <c r="C420" s="80"/>
      <c r="D420" s="6"/>
      <c r="E420" s="6"/>
    </row>
    <row r="421" spans="2:5" ht="15">
      <c r="B421" s="5"/>
      <c r="C421" s="80"/>
      <c r="D421" s="6"/>
      <c r="E421" s="6"/>
    </row>
    <row r="422" spans="2:5" ht="15">
      <c r="B422" s="5"/>
      <c r="C422" s="80"/>
      <c r="D422" s="6"/>
      <c r="E422" s="6"/>
    </row>
    <row r="423" spans="2:5" ht="15">
      <c r="B423" s="5"/>
      <c r="C423" s="80"/>
      <c r="D423" s="6"/>
      <c r="E423" s="6"/>
    </row>
    <row r="424" spans="2:5" ht="15">
      <c r="B424" s="5"/>
      <c r="C424" s="80"/>
      <c r="D424" s="6"/>
      <c r="E424" s="6"/>
    </row>
    <row r="425" spans="2:5" ht="15">
      <c r="B425" s="5"/>
      <c r="C425" s="80"/>
      <c r="D425" s="6"/>
      <c r="E425" s="6"/>
    </row>
    <row r="426" spans="2:5" ht="15">
      <c r="B426" s="5"/>
      <c r="C426" s="80"/>
      <c r="D426" s="6"/>
      <c r="E426" s="6"/>
    </row>
    <row r="427" spans="2:5" ht="15">
      <c r="B427" s="5"/>
      <c r="C427" s="80"/>
      <c r="D427" s="6"/>
      <c r="E427" s="6"/>
    </row>
    <row r="428" spans="2:5" ht="15">
      <c r="B428" s="5"/>
      <c r="C428" s="80"/>
      <c r="D428" s="6"/>
      <c r="E428" s="6"/>
    </row>
    <row r="429" spans="2:5" ht="15">
      <c r="B429" s="5"/>
      <c r="C429" s="80"/>
      <c r="D429" s="6"/>
      <c r="E429" s="6"/>
    </row>
    <row r="430" spans="2:5" ht="15">
      <c r="B430" s="5"/>
      <c r="C430" s="80"/>
      <c r="D430" s="6"/>
      <c r="E430" s="6"/>
    </row>
    <row r="431" spans="2:5" ht="15">
      <c r="B431" s="5"/>
      <c r="C431" s="80"/>
      <c r="D431" s="6"/>
      <c r="E431" s="6"/>
    </row>
    <row r="432" spans="2:5" ht="15">
      <c r="B432" s="5"/>
      <c r="C432" s="80"/>
      <c r="D432" s="6"/>
      <c r="E432" s="6"/>
    </row>
    <row r="433" spans="2:5" ht="15">
      <c r="B433" s="5"/>
      <c r="C433" s="80"/>
      <c r="D433" s="6"/>
      <c r="E433" s="6"/>
    </row>
    <row r="434" spans="2:5" ht="15">
      <c r="B434" s="5"/>
      <c r="C434" s="80"/>
      <c r="D434" s="6"/>
      <c r="E434" s="6"/>
    </row>
    <row r="435" spans="2:5" ht="15">
      <c r="B435" s="5"/>
      <c r="C435" s="80"/>
      <c r="D435" s="6"/>
      <c r="E435" s="6"/>
    </row>
    <row r="436" spans="2:5" ht="15">
      <c r="B436" s="5"/>
      <c r="C436" s="80"/>
      <c r="D436" s="6"/>
      <c r="E436" s="6"/>
    </row>
    <row r="437" spans="2:5" ht="15">
      <c r="B437" s="5"/>
      <c r="C437" s="80"/>
      <c r="D437" s="6"/>
      <c r="E437" s="6"/>
    </row>
    <row r="438" spans="2:5" ht="15">
      <c r="B438" s="5"/>
      <c r="C438" s="80"/>
      <c r="D438" s="6"/>
      <c r="E438" s="6"/>
    </row>
    <row r="439" spans="2:5" ht="15">
      <c r="B439" s="5"/>
      <c r="C439" s="80"/>
      <c r="D439" s="6"/>
      <c r="E439" s="6"/>
    </row>
    <row r="440" spans="2:5" ht="15">
      <c r="B440" s="5"/>
      <c r="C440" s="80"/>
      <c r="D440" s="6"/>
      <c r="E440" s="6"/>
    </row>
    <row r="441" spans="2:5" ht="15">
      <c r="B441" s="5"/>
      <c r="C441" s="80"/>
      <c r="D441" s="6"/>
      <c r="E441" s="6"/>
    </row>
    <row r="442" spans="2:5" ht="15">
      <c r="B442" s="5"/>
      <c r="C442" s="80"/>
      <c r="D442" s="6"/>
      <c r="E442" s="6"/>
    </row>
    <row r="443" spans="2:5" ht="15">
      <c r="B443" s="5"/>
      <c r="C443" s="80"/>
      <c r="D443" s="6"/>
      <c r="E443" s="6"/>
    </row>
    <row r="444" spans="2:5" ht="15">
      <c r="B444" s="5"/>
      <c r="C444" s="80"/>
      <c r="D444" s="6"/>
      <c r="E444" s="6"/>
    </row>
    <row r="445" spans="2:5" ht="15">
      <c r="B445" s="5"/>
      <c r="C445" s="80"/>
      <c r="D445" s="6"/>
      <c r="E445" s="6"/>
    </row>
    <row r="446" spans="2:5" ht="15">
      <c r="B446" s="5"/>
      <c r="C446" s="80"/>
      <c r="D446" s="6"/>
      <c r="E446" s="6"/>
    </row>
    <row r="447" spans="2:5" ht="15">
      <c r="B447" s="5"/>
      <c r="C447" s="80"/>
      <c r="D447" s="6"/>
      <c r="E447" s="6"/>
    </row>
    <row r="448" spans="2:5" ht="15">
      <c r="B448" s="5"/>
      <c r="C448" s="80"/>
      <c r="D448" s="6"/>
      <c r="E448" s="6"/>
    </row>
    <row r="449" spans="2:5" ht="15">
      <c r="B449" s="5"/>
      <c r="C449" s="80"/>
      <c r="D449" s="6"/>
      <c r="E449" s="6"/>
    </row>
    <row r="450" spans="2:5" ht="15">
      <c r="B450" s="5"/>
      <c r="C450" s="80"/>
      <c r="D450" s="6"/>
      <c r="E450" s="6"/>
    </row>
    <row r="451" spans="2:5" ht="15">
      <c r="B451" s="5"/>
      <c r="C451" s="80"/>
      <c r="D451" s="6"/>
      <c r="E451" s="6"/>
    </row>
    <row r="452" spans="2:5" ht="15">
      <c r="B452" s="5"/>
      <c r="C452" s="80"/>
      <c r="D452" s="6"/>
      <c r="E452" s="6"/>
    </row>
    <row r="453" spans="2:5" ht="15">
      <c r="B453" s="5"/>
      <c r="C453" s="80"/>
      <c r="D453" s="6"/>
      <c r="E453" s="6"/>
    </row>
    <row r="454" spans="2:5" ht="15">
      <c r="B454" s="5"/>
      <c r="C454" s="80"/>
      <c r="D454" s="6"/>
      <c r="E454" s="6"/>
    </row>
    <row r="455" spans="2:5" ht="15">
      <c r="B455" s="5"/>
      <c r="C455" s="80"/>
      <c r="D455" s="6"/>
      <c r="E455" s="6"/>
    </row>
    <row r="456" spans="2:5" ht="15">
      <c r="B456" s="5"/>
      <c r="C456" s="80"/>
      <c r="D456" s="6"/>
      <c r="E456" s="6"/>
    </row>
    <row r="457" spans="2:5" ht="15">
      <c r="B457" s="5"/>
      <c r="C457" s="80"/>
      <c r="D457" s="6"/>
      <c r="E457" s="6"/>
    </row>
    <row r="458" spans="2:5" ht="15">
      <c r="B458" s="5"/>
      <c r="C458" s="80"/>
      <c r="D458" s="6"/>
      <c r="E458" s="6"/>
    </row>
    <row r="459" spans="2:5" ht="15">
      <c r="B459" s="5"/>
      <c r="C459" s="80"/>
      <c r="D459" s="6"/>
      <c r="E459" s="6"/>
    </row>
    <row r="460" spans="2:5" ht="15">
      <c r="B460" s="5"/>
      <c r="C460" s="80"/>
      <c r="D460" s="6"/>
      <c r="E460" s="6"/>
    </row>
    <row r="461" spans="2:5" ht="15">
      <c r="B461" s="5"/>
      <c r="C461" s="80"/>
      <c r="D461" s="6"/>
      <c r="E461" s="6"/>
    </row>
    <row r="462" spans="2:5" ht="15">
      <c r="B462" s="5"/>
      <c r="C462" s="80"/>
      <c r="D462" s="6"/>
      <c r="E462" s="6"/>
    </row>
    <row r="463" spans="2:5" ht="15">
      <c r="B463" s="5"/>
      <c r="C463" s="80"/>
      <c r="D463" s="6"/>
      <c r="E463" s="6"/>
    </row>
    <row r="464" spans="2:5" ht="15">
      <c r="B464" s="5"/>
      <c r="C464" s="80"/>
      <c r="D464" s="6"/>
      <c r="E464" s="6"/>
    </row>
    <row r="465" spans="2:5" ht="15">
      <c r="B465" s="5"/>
      <c r="C465" s="80"/>
      <c r="D465" s="6"/>
      <c r="E465" s="6"/>
    </row>
    <row r="466" spans="2:5" ht="15">
      <c r="B466" s="5"/>
      <c r="C466" s="80"/>
      <c r="D466" s="6"/>
      <c r="E466" s="6"/>
    </row>
    <row r="467" spans="2:5" ht="15">
      <c r="B467" s="5"/>
      <c r="C467" s="80"/>
      <c r="D467" s="6"/>
      <c r="E467" s="6"/>
    </row>
    <row r="468" spans="2:5" ht="15">
      <c r="B468" s="5"/>
      <c r="C468" s="80"/>
      <c r="D468" s="6"/>
      <c r="E468" s="6"/>
    </row>
    <row r="469" spans="2:5" ht="15">
      <c r="B469" s="5"/>
      <c r="C469" s="80"/>
      <c r="D469" s="6"/>
      <c r="E469" s="6"/>
    </row>
    <row r="470" spans="2:5" ht="15">
      <c r="B470" s="5"/>
      <c r="C470" s="80"/>
      <c r="D470" s="6"/>
      <c r="E470" s="6"/>
    </row>
    <row r="471" spans="2:5" ht="15">
      <c r="B471" s="5"/>
      <c r="C471" s="80"/>
      <c r="D471" s="6"/>
      <c r="E471" s="6"/>
    </row>
    <row r="472" spans="2:5" ht="15">
      <c r="B472" s="5"/>
      <c r="C472" s="80"/>
      <c r="D472" s="6"/>
      <c r="E472" s="6"/>
    </row>
    <row r="473" spans="2:5" ht="15">
      <c r="B473" s="5"/>
      <c r="C473" s="80"/>
      <c r="D473" s="6"/>
      <c r="E473" s="6"/>
    </row>
    <row r="474" spans="2:5" ht="15">
      <c r="B474" s="5"/>
      <c r="C474" s="80"/>
      <c r="D474" s="6"/>
      <c r="E474" s="6"/>
    </row>
    <row r="475" spans="2:5" ht="15">
      <c r="B475" s="5"/>
      <c r="C475" s="80"/>
      <c r="D475" s="6"/>
      <c r="E475" s="6"/>
    </row>
    <row r="476" spans="2:5" ht="15">
      <c r="B476" s="5"/>
      <c r="C476" s="80"/>
      <c r="D476" s="6"/>
      <c r="E476" s="6"/>
    </row>
    <row r="477" spans="2:5" ht="15">
      <c r="B477" s="5"/>
      <c r="C477" s="80"/>
      <c r="D477" s="6"/>
      <c r="E477" s="6"/>
    </row>
    <row r="478" spans="2:5" ht="15">
      <c r="B478" s="5"/>
      <c r="C478" s="80"/>
      <c r="D478" s="6"/>
      <c r="E478" s="6"/>
    </row>
    <row r="479" spans="2:5" ht="15">
      <c r="B479" s="5"/>
      <c r="C479" s="80"/>
      <c r="D479" s="6"/>
      <c r="E479" s="6"/>
    </row>
    <row r="480" spans="2:5" ht="15">
      <c r="B480" s="5"/>
      <c r="C480" s="80"/>
      <c r="D480" s="6"/>
      <c r="E480" s="6"/>
    </row>
    <row r="481" spans="2:5" ht="15">
      <c r="B481" s="5"/>
      <c r="C481" s="80"/>
      <c r="D481" s="6"/>
      <c r="E481" s="6"/>
    </row>
    <row r="482" spans="2:5" ht="15">
      <c r="B482" s="5"/>
      <c r="C482" s="80"/>
      <c r="D482" s="6"/>
      <c r="E482" s="6"/>
    </row>
    <row r="483" spans="2:5" ht="15">
      <c r="B483" s="5"/>
      <c r="C483" s="80"/>
      <c r="D483" s="6"/>
      <c r="E483" s="6"/>
    </row>
    <row r="484" spans="2:5" ht="15">
      <c r="B484" s="5"/>
      <c r="C484" s="80"/>
      <c r="D484" s="6"/>
      <c r="E484" s="6"/>
    </row>
    <row r="485" spans="2:5" ht="15">
      <c r="B485" s="5"/>
      <c r="C485" s="80"/>
      <c r="D485" s="6"/>
      <c r="E485" s="6"/>
    </row>
    <row r="486" spans="2:5" ht="15">
      <c r="B486" s="5"/>
      <c r="C486" s="80"/>
      <c r="D486" s="6"/>
      <c r="E486" s="6"/>
    </row>
    <row r="487" spans="2:5" ht="15">
      <c r="B487" s="5"/>
      <c r="C487" s="80"/>
      <c r="D487" s="6"/>
      <c r="E487" s="6"/>
    </row>
    <row r="488" spans="2:5" ht="15">
      <c r="B488" s="5"/>
      <c r="C488" s="80"/>
      <c r="D488" s="6"/>
      <c r="E488" s="6"/>
    </row>
    <row r="489" spans="2:5" ht="15">
      <c r="B489" s="5"/>
      <c r="C489" s="80"/>
      <c r="D489" s="6"/>
      <c r="E489" s="6"/>
    </row>
    <row r="490" spans="2:5" ht="15">
      <c r="B490" s="5"/>
      <c r="C490" s="80"/>
      <c r="D490" s="6"/>
      <c r="E490" s="6"/>
    </row>
    <row r="491" spans="2:5" ht="15">
      <c r="B491" s="5"/>
      <c r="C491" s="80"/>
      <c r="D491" s="6"/>
      <c r="E491" s="6"/>
    </row>
    <row r="492" spans="2:5" ht="15">
      <c r="B492" s="5"/>
      <c r="C492" s="80"/>
      <c r="D492" s="6"/>
      <c r="E492" s="6"/>
    </row>
    <row r="493" spans="2:5" ht="15">
      <c r="B493" s="5"/>
      <c r="C493" s="80"/>
      <c r="D493" s="6"/>
      <c r="E493" s="6"/>
    </row>
    <row r="494" spans="2:5" ht="15">
      <c r="B494" s="5"/>
      <c r="C494" s="80"/>
      <c r="D494" s="6"/>
      <c r="E494" s="6"/>
    </row>
    <row r="495" spans="2:5" ht="15">
      <c r="B495" s="5"/>
      <c r="C495" s="80"/>
      <c r="D495" s="6"/>
      <c r="E495" s="6"/>
    </row>
    <row r="496" spans="2:5" ht="15">
      <c r="B496" s="5"/>
      <c r="C496" s="80"/>
      <c r="D496" s="6"/>
      <c r="E496" s="6"/>
    </row>
    <row r="497" spans="2:5" ht="15">
      <c r="B497" s="5"/>
      <c r="C497" s="80"/>
      <c r="D497" s="6"/>
      <c r="E497" s="6"/>
    </row>
    <row r="498" spans="2:5" ht="15">
      <c r="B498" s="5"/>
      <c r="C498" s="80"/>
      <c r="D498" s="6"/>
      <c r="E498" s="6"/>
    </row>
    <row r="499" spans="2:5" ht="15">
      <c r="B499" s="5"/>
      <c r="C499" s="80"/>
      <c r="D499" s="6"/>
      <c r="E499" s="6"/>
    </row>
    <row r="500" spans="2:5" ht="15">
      <c r="B500" s="5"/>
      <c r="C500" s="80"/>
      <c r="D500" s="6"/>
      <c r="E500" s="6"/>
    </row>
    <row r="501" spans="2:5" ht="15">
      <c r="B501" s="5"/>
      <c r="C501" s="80"/>
      <c r="D501" s="6"/>
      <c r="E501" s="6"/>
    </row>
    <row r="502" spans="2:5" ht="15">
      <c r="B502" s="5"/>
      <c r="C502" s="80"/>
      <c r="D502" s="6"/>
      <c r="E502" s="6"/>
    </row>
    <row r="503" spans="2:5" ht="15">
      <c r="B503" s="5"/>
      <c r="C503" s="80"/>
      <c r="D503" s="6"/>
      <c r="E503" s="6"/>
    </row>
    <row r="504" spans="2:5" ht="15">
      <c r="B504" s="5"/>
      <c r="C504" s="80"/>
      <c r="D504" s="6"/>
      <c r="E504" s="6"/>
    </row>
    <row r="505" spans="2:5" ht="15">
      <c r="B505" s="5"/>
      <c r="C505" s="80"/>
      <c r="D505" s="6"/>
      <c r="E505" s="6"/>
    </row>
    <row r="506" spans="2:5" ht="15">
      <c r="B506" s="5"/>
      <c r="C506" s="80"/>
      <c r="D506" s="6"/>
      <c r="E506" s="6"/>
    </row>
    <row r="507" spans="2:5" ht="15">
      <c r="B507" s="5"/>
      <c r="C507" s="80"/>
      <c r="D507" s="6"/>
      <c r="E507" s="6"/>
    </row>
    <row r="508" spans="2:5" ht="15">
      <c r="B508" s="5"/>
      <c r="C508" s="80"/>
      <c r="D508" s="6"/>
      <c r="E508" s="6"/>
    </row>
    <row r="509" spans="2:5" ht="15">
      <c r="B509" s="5"/>
      <c r="C509" s="80"/>
      <c r="D509" s="6"/>
      <c r="E509" s="6"/>
    </row>
    <row r="510" spans="2:5" ht="15">
      <c r="B510" s="5"/>
      <c r="C510" s="80"/>
      <c r="D510" s="6"/>
      <c r="E510" s="6"/>
    </row>
    <row r="511" spans="2:5" ht="15">
      <c r="B511" s="5"/>
      <c r="C511" s="80"/>
      <c r="D511" s="6"/>
      <c r="E511" s="6"/>
    </row>
    <row r="512" spans="2:5" ht="15">
      <c r="B512" s="5"/>
      <c r="C512" s="80"/>
      <c r="D512" s="6"/>
      <c r="E512" s="6"/>
    </row>
    <row r="513" spans="2:5" ht="15">
      <c r="B513" s="5"/>
      <c r="C513" s="80"/>
      <c r="D513" s="6"/>
      <c r="E513" s="6"/>
    </row>
    <row r="514" spans="2:5" ht="15">
      <c r="B514" s="5"/>
      <c r="C514" s="80"/>
      <c r="D514" s="6"/>
      <c r="E514" s="6"/>
    </row>
    <row r="515" spans="2:5" ht="15">
      <c r="B515" s="5"/>
      <c r="C515" s="80"/>
      <c r="D515" s="6"/>
      <c r="E515" s="6"/>
    </row>
    <row r="516" spans="2:5" ht="15">
      <c r="B516" s="5"/>
      <c r="C516" s="80"/>
      <c r="D516" s="6"/>
      <c r="E516" s="6"/>
    </row>
    <row r="517" spans="2:5" ht="15">
      <c r="B517" s="5"/>
      <c r="C517" s="80"/>
      <c r="D517" s="6"/>
      <c r="E517" s="6"/>
    </row>
    <row r="518" spans="2:5" ht="15">
      <c r="B518" s="5"/>
      <c r="C518" s="80"/>
      <c r="D518" s="6"/>
      <c r="E518" s="6"/>
    </row>
    <row r="519" spans="2:5" ht="15">
      <c r="B519" s="5"/>
      <c r="C519" s="80"/>
      <c r="D519" s="6"/>
      <c r="E519" s="6"/>
    </row>
    <row r="520" spans="2:5" ht="15">
      <c r="B520" s="5"/>
      <c r="C520" s="80"/>
      <c r="D520" s="6"/>
      <c r="E520" s="6"/>
    </row>
    <row r="521" spans="2:5" ht="15">
      <c r="B521" s="5"/>
      <c r="C521" s="80"/>
      <c r="D521" s="6"/>
      <c r="E521" s="6"/>
    </row>
    <row r="522" spans="2:5" ht="15">
      <c r="B522" s="5"/>
      <c r="C522" s="80"/>
      <c r="D522" s="6"/>
      <c r="E522" s="6"/>
    </row>
    <row r="523" spans="2:5" ht="15">
      <c r="B523" s="5"/>
      <c r="C523" s="80"/>
      <c r="D523" s="6"/>
      <c r="E523" s="6"/>
    </row>
    <row r="524" spans="2:5" ht="15">
      <c r="B524" s="5"/>
      <c r="C524" s="80"/>
      <c r="D524" s="6"/>
      <c r="E524" s="6"/>
    </row>
    <row r="525" spans="2:5" ht="15">
      <c r="B525" s="5"/>
      <c r="C525" s="80"/>
      <c r="D525" s="6"/>
      <c r="E525" s="6"/>
    </row>
    <row r="526" spans="2:5" ht="15">
      <c r="B526" s="5"/>
      <c r="C526" s="80"/>
      <c r="D526" s="6"/>
      <c r="E526" s="6"/>
    </row>
    <row r="527" spans="2:5" ht="15">
      <c r="B527" s="5"/>
      <c r="C527" s="80"/>
      <c r="D527" s="6"/>
      <c r="E527" s="6"/>
    </row>
    <row r="528" spans="2:5" ht="15">
      <c r="B528" s="5"/>
      <c r="C528" s="80"/>
      <c r="D528" s="6"/>
      <c r="E528" s="6"/>
    </row>
    <row r="529" spans="2:5" ht="15">
      <c r="B529" s="5"/>
      <c r="C529" s="80"/>
      <c r="D529" s="6"/>
      <c r="E529" s="6"/>
    </row>
    <row r="530" spans="2:5" ht="15">
      <c r="B530" s="5"/>
      <c r="C530" s="80"/>
      <c r="D530" s="6"/>
      <c r="E530" s="6"/>
    </row>
    <row r="531" spans="2:5" ht="15">
      <c r="B531" s="5"/>
      <c r="C531" s="80"/>
      <c r="D531" s="6"/>
      <c r="E531" s="6"/>
    </row>
    <row r="532" spans="2:5" ht="15">
      <c r="B532" s="5"/>
      <c r="C532" s="80"/>
      <c r="D532" s="6"/>
      <c r="E532" s="6"/>
    </row>
    <row r="533" spans="2:5" ht="15">
      <c r="B533" s="5"/>
      <c r="C533" s="80"/>
      <c r="D533" s="6"/>
      <c r="E533" s="6"/>
    </row>
    <row r="534" spans="2:5" ht="15">
      <c r="B534" s="5"/>
      <c r="C534" s="80"/>
      <c r="D534" s="6"/>
      <c r="E534" s="6"/>
    </row>
    <row r="535" spans="2:5" ht="15">
      <c r="B535" s="5"/>
      <c r="C535" s="80"/>
      <c r="D535" s="6"/>
      <c r="E535" s="6"/>
    </row>
    <row r="536" spans="2:5" ht="15">
      <c r="B536" s="5"/>
      <c r="C536" s="80"/>
      <c r="D536" s="6"/>
      <c r="E536" s="6"/>
    </row>
    <row r="537" spans="2:5" ht="15">
      <c r="B537" s="5"/>
      <c r="C537" s="80"/>
      <c r="D537" s="6"/>
      <c r="E537" s="6"/>
    </row>
    <row r="538" spans="2:5" ht="15">
      <c r="B538" s="5"/>
      <c r="C538" s="80"/>
      <c r="D538" s="6"/>
      <c r="E538" s="6"/>
    </row>
    <row r="539" spans="2:5" ht="15">
      <c r="B539" s="5"/>
      <c r="C539" s="80"/>
      <c r="D539" s="6"/>
      <c r="E539" s="6"/>
    </row>
    <row r="540" spans="2:5" ht="15">
      <c r="B540" s="5"/>
      <c r="C540" s="80"/>
      <c r="D540" s="6"/>
      <c r="E540" s="6"/>
    </row>
    <row r="541" spans="2:5" ht="15">
      <c r="B541" s="5"/>
      <c r="C541" s="80"/>
      <c r="D541" s="6"/>
      <c r="E541" s="6"/>
    </row>
    <row r="542" spans="2:5" ht="15">
      <c r="B542" s="5"/>
      <c r="C542" s="80"/>
      <c r="D542" s="6"/>
      <c r="E542" s="6"/>
    </row>
    <row r="543" spans="2:5" ht="15">
      <c r="B543" s="5"/>
      <c r="C543" s="80"/>
      <c r="D543" s="6"/>
      <c r="E543" s="6"/>
    </row>
    <row r="544" spans="2:5" ht="15">
      <c r="B544" s="5"/>
      <c r="C544" s="80"/>
      <c r="D544" s="6"/>
      <c r="E544" s="6"/>
    </row>
    <row r="545" spans="2:5" ht="15">
      <c r="B545" s="5"/>
      <c r="C545" s="80"/>
      <c r="D545" s="6"/>
      <c r="E545" s="6"/>
    </row>
    <row r="546" spans="2:5" ht="15">
      <c r="B546" s="5"/>
      <c r="C546" s="80"/>
      <c r="D546" s="6"/>
      <c r="E546" s="6"/>
    </row>
    <row r="547" spans="2:5" ht="15">
      <c r="B547" s="5"/>
      <c r="C547" s="80"/>
      <c r="D547" s="6"/>
      <c r="E547" s="6"/>
    </row>
    <row r="548" spans="2:5" ht="15">
      <c r="B548" s="5"/>
      <c r="C548" s="80"/>
      <c r="D548" s="6"/>
      <c r="E548" s="6"/>
    </row>
    <row r="549" spans="2:5" ht="15">
      <c r="B549" s="5"/>
      <c r="C549" s="80"/>
      <c r="D549" s="6"/>
      <c r="E549" s="6"/>
    </row>
    <row r="550" spans="2:5" ht="15">
      <c r="B550" s="5"/>
      <c r="C550" s="80"/>
      <c r="D550" s="6"/>
      <c r="E550" s="6"/>
    </row>
    <row r="551" spans="2:5" ht="15">
      <c r="B551" s="5"/>
      <c r="C551" s="80"/>
      <c r="D551" s="6"/>
      <c r="E551" s="6"/>
    </row>
    <row r="552" spans="2:5" ht="15">
      <c r="B552" s="5"/>
      <c r="C552" s="80"/>
      <c r="D552" s="6"/>
      <c r="E552" s="6"/>
    </row>
    <row r="553" spans="2:5" ht="15">
      <c r="B553" s="5"/>
      <c r="C553" s="80"/>
      <c r="D553" s="6"/>
      <c r="E553" s="6"/>
    </row>
    <row r="554" spans="2:5" ht="15">
      <c r="B554" s="5"/>
      <c r="C554" s="80"/>
      <c r="D554" s="6"/>
      <c r="E554" s="6"/>
    </row>
    <row r="555" spans="2:5" ht="15">
      <c r="B555" s="5"/>
      <c r="C555" s="80"/>
      <c r="D555" s="6"/>
      <c r="E555" s="6"/>
    </row>
    <row r="556" spans="2:5" ht="15">
      <c r="B556" s="5"/>
      <c r="C556" s="80"/>
      <c r="D556" s="6"/>
      <c r="E556" s="6"/>
    </row>
    <row r="557" spans="2:5" ht="15">
      <c r="B557" s="5"/>
      <c r="C557" s="80"/>
      <c r="D557" s="6"/>
      <c r="E557" s="6"/>
    </row>
    <row r="558" spans="2:5" ht="15">
      <c r="B558" s="5"/>
      <c r="C558" s="80"/>
      <c r="D558" s="6"/>
      <c r="E558" s="6"/>
    </row>
    <row r="559" spans="2:5" ht="15">
      <c r="B559" s="5"/>
      <c r="C559" s="80"/>
      <c r="D559" s="6"/>
      <c r="E559" s="6"/>
    </row>
    <row r="560" spans="2:5" ht="15">
      <c r="B560" s="5"/>
      <c r="C560" s="80"/>
      <c r="D560" s="6"/>
      <c r="E560" s="6"/>
    </row>
    <row r="561" spans="2:5" ht="15">
      <c r="B561" s="5"/>
      <c r="C561" s="80"/>
      <c r="D561" s="6"/>
      <c r="E561" s="6"/>
    </row>
    <row r="562" spans="2:5" ht="15">
      <c r="B562" s="5"/>
      <c r="C562" s="80"/>
      <c r="D562" s="6"/>
      <c r="E562" s="6"/>
    </row>
    <row r="563" spans="2:5" ht="15">
      <c r="B563" s="5"/>
      <c r="C563" s="80"/>
      <c r="D563" s="6"/>
      <c r="E563" s="6"/>
    </row>
    <row r="564" spans="2:5" ht="15">
      <c r="B564" s="5"/>
      <c r="C564" s="80"/>
      <c r="D564" s="6"/>
      <c r="E564" s="6"/>
    </row>
    <row r="565" spans="2:5" ht="15">
      <c r="B565" s="5"/>
      <c r="C565" s="80"/>
      <c r="D565" s="6"/>
      <c r="E565" s="6"/>
    </row>
    <row r="566" spans="2:5" ht="15">
      <c r="B566" s="5"/>
      <c r="C566" s="80"/>
      <c r="D566" s="6"/>
      <c r="E566" s="6"/>
    </row>
    <row r="567" spans="2:5" ht="15">
      <c r="B567" s="5"/>
      <c r="C567" s="80"/>
      <c r="D567" s="6"/>
      <c r="E567" s="6"/>
    </row>
    <row r="568" spans="2:5" ht="15">
      <c r="B568" s="5"/>
      <c r="C568" s="80"/>
      <c r="D568" s="6"/>
      <c r="E568" s="6"/>
    </row>
    <row r="569" spans="2:5" ht="15">
      <c r="B569" s="5"/>
      <c r="C569" s="80"/>
      <c r="D569" s="6"/>
      <c r="E569" s="6"/>
    </row>
    <row r="570" spans="2:5" ht="15">
      <c r="B570" s="5"/>
      <c r="C570" s="80"/>
      <c r="D570" s="6"/>
      <c r="E570" s="6"/>
    </row>
    <row r="571" spans="2:5" ht="15">
      <c r="B571" s="5"/>
      <c r="C571" s="80"/>
      <c r="D571" s="6"/>
      <c r="E571" s="6"/>
    </row>
    <row r="572" spans="2:5" ht="15">
      <c r="B572" s="5"/>
      <c r="C572" s="80"/>
      <c r="D572" s="6"/>
      <c r="E572" s="6"/>
    </row>
    <row r="573" spans="2:5" ht="15">
      <c r="B573" s="5"/>
      <c r="C573" s="80"/>
      <c r="D573" s="6"/>
      <c r="E573" s="6"/>
    </row>
    <row r="574" spans="2:5" ht="15">
      <c r="B574" s="5"/>
      <c r="C574" s="80"/>
      <c r="D574" s="6"/>
      <c r="E574" s="6"/>
    </row>
    <row r="575" spans="2:5" ht="15">
      <c r="B575" s="5"/>
      <c r="C575" s="80"/>
      <c r="D575" s="6"/>
      <c r="E575" s="6"/>
    </row>
    <row r="576" spans="2:5" ht="15">
      <c r="B576" s="5"/>
      <c r="C576" s="80"/>
      <c r="D576" s="6"/>
      <c r="E576" s="6"/>
    </row>
    <row r="577" spans="2:5" ht="15">
      <c r="B577" s="5"/>
      <c r="C577" s="80"/>
      <c r="D577" s="6"/>
      <c r="E577" s="6"/>
    </row>
    <row r="578" spans="2:5" ht="15">
      <c r="B578" s="5"/>
      <c r="C578" s="80"/>
      <c r="D578" s="6"/>
      <c r="E578" s="6"/>
    </row>
    <row r="579" spans="2:5" ht="15">
      <c r="B579" s="5"/>
      <c r="C579" s="80"/>
      <c r="D579" s="6"/>
      <c r="E579" s="6"/>
    </row>
    <row r="580" spans="2:5" ht="15">
      <c r="B580" s="5"/>
      <c r="C580" s="80"/>
      <c r="D580" s="6"/>
      <c r="E580" s="6"/>
    </row>
    <row r="581" spans="2:5" ht="15">
      <c r="B581" s="5"/>
      <c r="C581" s="80"/>
      <c r="D581" s="6"/>
      <c r="E581" s="6"/>
    </row>
    <row r="582" spans="2:5" ht="15">
      <c r="B582" s="5"/>
      <c r="C582" s="80"/>
      <c r="D582" s="6"/>
      <c r="E582" s="6"/>
    </row>
    <row r="583" spans="2:5" ht="15">
      <c r="B583" s="5"/>
      <c r="C583" s="80"/>
      <c r="D583" s="6"/>
      <c r="E583" s="6"/>
    </row>
    <row r="584" spans="2:5" ht="15">
      <c r="B584" s="5"/>
      <c r="C584" s="80"/>
      <c r="D584" s="6"/>
      <c r="E584" s="6"/>
    </row>
    <row r="585" spans="2:5" ht="15">
      <c r="B585" s="5"/>
      <c r="C585" s="80"/>
      <c r="D585" s="6"/>
      <c r="E585" s="6"/>
    </row>
    <row r="586" spans="2:5" ht="15">
      <c r="B586" s="5"/>
      <c r="C586" s="80"/>
      <c r="D586" s="6"/>
      <c r="E586" s="6"/>
    </row>
    <row r="587" spans="2:5" ht="15">
      <c r="B587" s="5"/>
      <c r="C587" s="80"/>
      <c r="D587" s="6"/>
      <c r="E587" s="6"/>
    </row>
    <row r="588" spans="2:5" ht="15">
      <c r="B588" s="5"/>
      <c r="C588" s="80"/>
      <c r="D588" s="6"/>
      <c r="E588" s="6"/>
    </row>
    <row r="589" spans="2:5" ht="15">
      <c r="B589" s="5"/>
      <c r="C589" s="80"/>
      <c r="D589" s="6"/>
      <c r="E589" s="6"/>
    </row>
    <row r="590" spans="2:5" ht="15">
      <c r="B590" s="5"/>
      <c r="C590" s="80"/>
      <c r="D590" s="6"/>
      <c r="E590" s="6"/>
    </row>
    <row r="591" spans="2:5" ht="15">
      <c r="B591" s="5"/>
      <c r="C591" s="80"/>
      <c r="D591" s="6"/>
      <c r="E591" s="6"/>
    </row>
    <row r="592" spans="2:5" ht="15">
      <c r="B592" s="5"/>
      <c r="C592" s="80"/>
      <c r="D592" s="6"/>
      <c r="E592" s="6"/>
    </row>
    <row r="593" spans="2:5" ht="15">
      <c r="B593" s="5"/>
      <c r="C593" s="80"/>
      <c r="D593" s="6"/>
      <c r="E593" s="6"/>
    </row>
    <row r="594" spans="2:5" ht="15">
      <c r="B594" s="5"/>
      <c r="C594" s="80"/>
      <c r="D594" s="6"/>
      <c r="E594" s="6"/>
    </row>
    <row r="595" spans="2:5" ht="15">
      <c r="B595" s="5"/>
      <c r="C595" s="80"/>
      <c r="D595" s="6"/>
      <c r="E595" s="6"/>
    </row>
    <row r="596" spans="2:5" ht="15">
      <c r="B596" s="5"/>
      <c r="C596" s="80"/>
      <c r="D596" s="6"/>
      <c r="E596" s="6"/>
    </row>
    <row r="597" spans="2:5" ht="15">
      <c r="B597" s="5"/>
      <c r="C597" s="80"/>
      <c r="D597" s="6"/>
      <c r="E597" s="6"/>
    </row>
    <row r="598" spans="2:5" ht="15">
      <c r="B598" s="5"/>
      <c r="C598" s="80"/>
      <c r="D598" s="6"/>
      <c r="E598" s="6"/>
    </row>
    <row r="599" spans="2:5" ht="15">
      <c r="B599" s="5"/>
      <c r="C599" s="80"/>
      <c r="D599" s="6"/>
      <c r="E599" s="6"/>
    </row>
    <row r="600" spans="2:5" ht="15">
      <c r="B600" s="5"/>
      <c r="C600" s="80"/>
      <c r="D600" s="6"/>
      <c r="E600" s="6"/>
    </row>
    <row r="601" spans="2:5" ht="15">
      <c r="B601" s="5"/>
      <c r="C601" s="80"/>
      <c r="D601" s="6"/>
      <c r="E601" s="6"/>
    </row>
    <row r="602" spans="2:5" ht="15">
      <c r="B602" s="5"/>
      <c r="C602" s="80"/>
      <c r="D602" s="6"/>
      <c r="E602" s="6"/>
    </row>
    <row r="603" spans="2:5" ht="15">
      <c r="B603" s="5"/>
      <c r="C603" s="80"/>
      <c r="D603" s="6"/>
      <c r="E603" s="6"/>
    </row>
    <row r="604" spans="2:5" ht="15">
      <c r="B604" s="5"/>
      <c r="C604" s="80"/>
      <c r="D604" s="6"/>
      <c r="E604" s="6"/>
    </row>
    <row r="605" spans="2:5" ht="15">
      <c r="B605" s="5"/>
      <c r="C605" s="80"/>
      <c r="D605" s="6"/>
      <c r="E605" s="6"/>
    </row>
    <row r="606" spans="2:5" ht="15">
      <c r="B606" s="5"/>
      <c r="C606" s="80"/>
      <c r="D606" s="6"/>
      <c r="E606" s="6"/>
    </row>
    <row r="607" spans="2:5" ht="15">
      <c r="B607" s="5"/>
      <c r="C607" s="80"/>
      <c r="D607" s="6"/>
      <c r="E607" s="6"/>
    </row>
    <row r="608" spans="2:5" ht="15">
      <c r="B608" s="5"/>
      <c r="C608" s="80"/>
      <c r="D608" s="6"/>
      <c r="E608" s="6"/>
    </row>
    <row r="609" spans="2:5" ht="15">
      <c r="B609" s="5"/>
      <c r="C609" s="80"/>
      <c r="D609" s="6"/>
      <c r="E609" s="6"/>
    </row>
    <row r="610" spans="2:5" ht="15">
      <c r="B610" s="5"/>
      <c r="C610" s="80"/>
      <c r="D610" s="6"/>
      <c r="E610" s="6"/>
    </row>
    <row r="611" spans="2:5" ht="15">
      <c r="B611" s="5"/>
      <c r="C611" s="80"/>
      <c r="D611" s="6"/>
      <c r="E611" s="6"/>
    </row>
    <row r="612" spans="2:5" ht="15">
      <c r="B612" s="5"/>
      <c r="C612" s="80"/>
      <c r="D612" s="6"/>
      <c r="E612" s="6"/>
    </row>
    <row r="613" spans="2:5" ht="15">
      <c r="B613" s="5"/>
      <c r="C613" s="80"/>
      <c r="D613" s="6"/>
      <c r="E613" s="6"/>
    </row>
    <row r="614" spans="2:5" ht="15">
      <c r="B614" s="5"/>
      <c r="C614" s="80"/>
      <c r="D614" s="6"/>
      <c r="E614" s="6"/>
    </row>
    <row r="615" spans="2:5" ht="15">
      <c r="B615" s="5"/>
      <c r="C615" s="80"/>
      <c r="D615" s="6"/>
      <c r="E615" s="6"/>
    </row>
    <row r="616" spans="2:5" ht="15">
      <c r="B616" s="5"/>
      <c r="C616" s="80"/>
      <c r="D616" s="6"/>
      <c r="E616" s="6"/>
    </row>
    <row r="617" spans="2:5" ht="15">
      <c r="B617" s="5"/>
      <c r="C617" s="80"/>
      <c r="D617" s="6"/>
      <c r="E617" s="6"/>
    </row>
    <row r="618" spans="2:5" ht="15">
      <c r="B618" s="5"/>
      <c r="C618" s="80"/>
      <c r="D618" s="6"/>
      <c r="E618" s="6"/>
    </row>
    <row r="619" spans="2:5" ht="15">
      <c r="B619" s="5"/>
      <c r="C619" s="80"/>
      <c r="D619" s="6"/>
      <c r="E619" s="6"/>
    </row>
    <row r="620" spans="2:5" ht="15">
      <c r="B620" s="5"/>
      <c r="C620" s="80"/>
      <c r="D620" s="6"/>
      <c r="E620" s="6"/>
    </row>
    <row r="621" spans="2:5" ht="15">
      <c r="B621" s="5"/>
      <c r="C621" s="80"/>
      <c r="D621" s="6"/>
      <c r="E621" s="6"/>
    </row>
    <row r="622" spans="2:5" ht="15">
      <c r="B622" s="5"/>
      <c r="C622" s="80"/>
      <c r="D622" s="6"/>
      <c r="E622" s="6"/>
    </row>
    <row r="623" spans="2:5" ht="15">
      <c r="B623" s="5"/>
      <c r="C623" s="80"/>
      <c r="D623" s="6"/>
      <c r="E623" s="6"/>
    </row>
    <row r="624" spans="2:5" ht="15">
      <c r="B624" s="5"/>
      <c r="C624" s="80"/>
      <c r="D624" s="6"/>
      <c r="E624" s="6"/>
    </row>
    <row r="625" spans="2:5" ht="15">
      <c r="B625" s="5"/>
      <c r="C625" s="80"/>
      <c r="D625" s="6"/>
      <c r="E625" s="6"/>
    </row>
    <row r="626" spans="2:5" ht="15">
      <c r="B626" s="5"/>
      <c r="C626" s="80"/>
      <c r="D626" s="6"/>
      <c r="E626" s="6"/>
    </row>
    <row r="627" spans="2:5" ht="15">
      <c r="B627" s="5"/>
      <c r="C627" s="80"/>
      <c r="D627" s="6"/>
      <c r="E627" s="6"/>
    </row>
    <row r="628" spans="2:5" ht="15">
      <c r="B628" s="5"/>
      <c r="C628" s="80"/>
      <c r="D628" s="6"/>
      <c r="E628" s="6"/>
    </row>
    <row r="629" spans="2:5" ht="15">
      <c r="B629" s="5"/>
      <c r="C629" s="80"/>
      <c r="D629" s="6"/>
      <c r="E629" s="6"/>
    </row>
    <row r="630" spans="2:5" ht="15">
      <c r="B630" s="5"/>
      <c r="C630" s="80"/>
      <c r="D630" s="6"/>
      <c r="E630" s="6"/>
    </row>
    <row r="631" spans="2:5" ht="15">
      <c r="B631" s="5"/>
      <c r="C631" s="80"/>
      <c r="D631" s="6"/>
      <c r="E631" s="6"/>
    </row>
    <row r="632" spans="2:5" ht="15">
      <c r="B632" s="5"/>
      <c r="C632" s="80"/>
      <c r="D632" s="6"/>
      <c r="E632" s="6"/>
    </row>
    <row r="633" spans="2:5" ht="15">
      <c r="B633" s="5"/>
      <c r="C633" s="80"/>
      <c r="D633" s="6"/>
      <c r="E633" s="6"/>
    </row>
    <row r="634" spans="2:5" ht="15">
      <c r="B634" s="5"/>
      <c r="C634" s="80"/>
      <c r="D634" s="6"/>
      <c r="E634" s="6"/>
    </row>
    <row r="635" spans="2:5" ht="15">
      <c r="B635" s="5"/>
      <c r="C635" s="80"/>
      <c r="D635" s="6"/>
      <c r="E635" s="6"/>
    </row>
    <row r="636" spans="2:5" ht="15">
      <c r="B636" s="5"/>
      <c r="C636" s="80"/>
      <c r="D636" s="6"/>
      <c r="E636" s="6"/>
    </row>
    <row r="637" spans="2:5" ht="15">
      <c r="B637" s="5"/>
      <c r="C637" s="80"/>
      <c r="D637" s="6"/>
      <c r="E637" s="6"/>
    </row>
    <row r="638" spans="2:5" ht="15">
      <c r="B638" s="5"/>
      <c r="C638" s="80"/>
      <c r="D638" s="6"/>
      <c r="E638" s="6"/>
    </row>
    <row r="639" spans="2:5" ht="15">
      <c r="B639" s="5"/>
      <c r="C639" s="80"/>
      <c r="D639" s="6"/>
      <c r="E639" s="6"/>
    </row>
    <row r="640" spans="2:5" ht="15">
      <c r="B640" s="5"/>
      <c r="C640" s="80"/>
      <c r="D640" s="6"/>
      <c r="E640" s="6"/>
    </row>
    <row r="641" spans="2:5" ht="15">
      <c r="B641" s="5"/>
      <c r="C641" s="80"/>
      <c r="D641" s="6"/>
      <c r="E641" s="6"/>
    </row>
    <row r="642" spans="2:5" ht="15">
      <c r="B642" s="5"/>
      <c r="C642" s="80"/>
      <c r="D642" s="6"/>
      <c r="E642" s="6"/>
    </row>
    <row r="643" spans="2:5" ht="15">
      <c r="B643" s="5"/>
      <c r="C643" s="80"/>
      <c r="D643" s="6"/>
      <c r="E643" s="6"/>
    </row>
    <row r="644" spans="2:5" ht="15">
      <c r="B644" s="5"/>
      <c r="C644" s="80"/>
      <c r="D644" s="6"/>
      <c r="E644" s="6"/>
    </row>
    <row r="645" spans="2:5" ht="15">
      <c r="B645" s="5"/>
      <c r="C645" s="80"/>
      <c r="D645" s="6"/>
      <c r="E645" s="6"/>
    </row>
    <row r="646" spans="2:5" ht="15">
      <c r="B646" s="5"/>
      <c r="C646" s="80"/>
      <c r="D646" s="6"/>
      <c r="E646" s="6"/>
    </row>
    <row r="647" spans="2:5" ht="15">
      <c r="B647" s="5"/>
      <c r="C647" s="80"/>
      <c r="D647" s="6"/>
      <c r="E647" s="6"/>
    </row>
    <row r="648" spans="2:5" ht="15">
      <c r="B648" s="5"/>
      <c r="C648" s="80"/>
      <c r="D648" s="6"/>
      <c r="E648" s="6"/>
    </row>
    <row r="649" spans="2:5" ht="15">
      <c r="B649" s="5"/>
      <c r="C649" s="80"/>
      <c r="D649" s="6"/>
      <c r="E649" s="6"/>
    </row>
    <row r="650" spans="2:5" ht="15">
      <c r="B650" s="5"/>
      <c r="C650" s="80"/>
      <c r="D650" s="6"/>
      <c r="E650" s="6"/>
    </row>
    <row r="651" spans="2:5" ht="15">
      <c r="B651" s="5"/>
      <c r="C651" s="80"/>
      <c r="D651" s="6"/>
      <c r="E651" s="6"/>
    </row>
    <row r="652" spans="2:5" ht="15">
      <c r="B652" s="5"/>
      <c r="C652" s="80"/>
      <c r="D652" s="6"/>
      <c r="E652" s="6"/>
    </row>
    <row r="653" spans="2:5" ht="15">
      <c r="B653" s="5"/>
      <c r="C653" s="80"/>
      <c r="D653" s="6"/>
      <c r="E653" s="6"/>
    </row>
    <row r="654" spans="2:5" ht="15">
      <c r="B654" s="5"/>
      <c r="C654" s="80"/>
      <c r="D654" s="6"/>
      <c r="E654" s="6"/>
    </row>
    <row r="655" spans="2:5" ht="15">
      <c r="B655" s="5"/>
      <c r="C655" s="80"/>
      <c r="D655" s="6"/>
      <c r="E655" s="6"/>
    </row>
    <row r="656" spans="2:5" ht="15">
      <c r="B656" s="5"/>
      <c r="C656" s="80"/>
      <c r="D656" s="6"/>
      <c r="E656" s="6"/>
    </row>
    <row r="657" spans="2:5" ht="15">
      <c r="B657" s="5"/>
      <c r="C657" s="80"/>
      <c r="D657" s="6"/>
      <c r="E657" s="6"/>
    </row>
    <row r="658" spans="2:5" ht="15">
      <c r="B658" s="5"/>
      <c r="C658" s="80"/>
      <c r="D658" s="6"/>
      <c r="E658" s="6"/>
    </row>
    <row r="659" spans="2:5" ht="15">
      <c r="B659" s="5"/>
      <c r="C659" s="80"/>
      <c r="D659" s="6"/>
      <c r="E659" s="6"/>
    </row>
    <row r="660" spans="2:5" ht="15">
      <c r="B660" s="5"/>
      <c r="C660" s="80"/>
      <c r="D660" s="6"/>
      <c r="E660" s="6"/>
    </row>
    <row r="661" spans="2:5" ht="15">
      <c r="B661" s="5"/>
      <c r="C661" s="80"/>
      <c r="D661" s="6"/>
      <c r="E661" s="6"/>
    </row>
    <row r="662" spans="2:5" ht="15">
      <c r="B662" s="5"/>
      <c r="C662" s="80"/>
      <c r="D662" s="6"/>
      <c r="E662" s="6"/>
    </row>
    <row r="663" spans="2:5" ht="15">
      <c r="B663" s="5"/>
      <c r="C663" s="80"/>
      <c r="D663" s="6"/>
      <c r="E663" s="6"/>
    </row>
    <row r="664" spans="2:5" ht="15">
      <c r="B664" s="5"/>
      <c r="C664" s="80"/>
      <c r="D664" s="6"/>
      <c r="E664" s="6"/>
    </row>
    <row r="665" spans="2:5" ht="15">
      <c r="B665" s="5"/>
      <c r="C665" s="80"/>
      <c r="D665" s="6"/>
      <c r="E665" s="6"/>
    </row>
    <row r="666" spans="2:5" ht="15">
      <c r="B666" s="5"/>
      <c r="C666" s="80"/>
      <c r="D666" s="6"/>
      <c r="E666" s="6"/>
    </row>
    <row r="667" spans="2:5" ht="15">
      <c r="B667" s="5"/>
      <c r="C667" s="80"/>
      <c r="D667" s="6"/>
      <c r="E667" s="6"/>
    </row>
    <row r="668" spans="2:5" ht="15">
      <c r="B668" s="5"/>
      <c r="C668" s="80"/>
      <c r="D668" s="6"/>
      <c r="E668" s="6"/>
    </row>
    <row r="669" spans="2:5" ht="15">
      <c r="B669" s="5"/>
      <c r="C669" s="80"/>
      <c r="D669" s="6"/>
      <c r="E669" s="6"/>
    </row>
    <row r="670" spans="2:5" ht="15">
      <c r="B670" s="5"/>
      <c r="C670" s="80"/>
      <c r="D670" s="6"/>
      <c r="E670" s="6"/>
    </row>
    <row r="671" spans="2:5" ht="15">
      <c r="B671" s="5"/>
      <c r="C671" s="80"/>
      <c r="D671" s="6"/>
      <c r="E671" s="6"/>
    </row>
    <row r="672" spans="2:5" ht="15">
      <c r="B672" s="5"/>
      <c r="C672" s="80"/>
      <c r="D672" s="6"/>
      <c r="E672" s="6"/>
    </row>
    <row r="673" spans="2:5" ht="15">
      <c r="B673" s="5"/>
      <c r="C673" s="80"/>
      <c r="D673" s="6"/>
      <c r="E673" s="6"/>
    </row>
    <row r="674" spans="2:5" ht="15">
      <c r="B674" s="5"/>
      <c r="C674" s="80"/>
      <c r="D674" s="6"/>
      <c r="E674" s="6"/>
    </row>
    <row r="675" spans="2:5" ht="15">
      <c r="B675" s="5"/>
      <c r="C675" s="80"/>
      <c r="D675" s="6"/>
      <c r="E675" s="6"/>
    </row>
    <row r="676" spans="2:5" ht="15">
      <c r="B676" s="5"/>
      <c r="C676" s="80"/>
      <c r="D676" s="6"/>
      <c r="E676" s="6"/>
    </row>
    <row r="677" spans="2:5" ht="15">
      <c r="B677" s="5"/>
      <c r="C677" s="80"/>
      <c r="D677" s="6"/>
      <c r="E677" s="6"/>
    </row>
    <row r="678" spans="2:5" ht="15">
      <c r="B678" s="5"/>
      <c r="C678" s="80"/>
      <c r="D678" s="6"/>
      <c r="E678" s="6"/>
    </row>
    <row r="679" spans="2:5" ht="15">
      <c r="B679" s="5"/>
      <c r="C679" s="80"/>
      <c r="D679" s="6"/>
      <c r="E679" s="6"/>
    </row>
    <row r="680" spans="2:5" ht="15">
      <c r="B680" s="5"/>
      <c r="C680" s="80"/>
      <c r="D680" s="6"/>
      <c r="E680" s="6"/>
    </row>
    <row r="681" spans="2:5" ht="15">
      <c r="B681" s="5"/>
      <c r="C681" s="80"/>
      <c r="D681" s="6"/>
      <c r="E681" s="6"/>
    </row>
    <row r="682" spans="2:5" ht="15">
      <c r="B682" s="5"/>
      <c r="C682" s="80"/>
      <c r="D682" s="6"/>
      <c r="E682" s="6"/>
    </row>
    <row r="683" spans="2:5" ht="15">
      <c r="B683" s="5"/>
      <c r="C683" s="80"/>
      <c r="D683" s="6"/>
      <c r="E683" s="6"/>
    </row>
    <row r="684" spans="2:5" ht="15">
      <c r="B684" s="5"/>
      <c r="C684" s="80"/>
      <c r="D684" s="6"/>
      <c r="E684" s="6"/>
    </row>
    <row r="685" spans="2:5" ht="15">
      <c r="B685" s="5"/>
      <c r="C685" s="80"/>
      <c r="D685" s="6"/>
      <c r="E685" s="6"/>
    </row>
    <row r="686" spans="2:5" ht="15">
      <c r="B686" s="5"/>
      <c r="C686" s="80"/>
      <c r="D686" s="6"/>
      <c r="E686" s="6"/>
    </row>
    <row r="687" spans="2:5" ht="15">
      <c r="B687" s="5"/>
      <c r="C687" s="80"/>
      <c r="D687" s="6"/>
      <c r="E687" s="6"/>
    </row>
    <row r="688" spans="2:5" ht="15">
      <c r="B688" s="5"/>
      <c r="C688" s="80"/>
      <c r="D688" s="6"/>
      <c r="E688" s="6"/>
    </row>
    <row r="689" spans="2:5" ht="15">
      <c r="B689" s="5"/>
      <c r="C689" s="80"/>
      <c r="D689" s="6"/>
      <c r="E689" s="6"/>
    </row>
    <row r="690" spans="2:5" ht="15">
      <c r="B690" s="5"/>
      <c r="C690" s="80"/>
      <c r="D690" s="6"/>
      <c r="E690" s="6"/>
    </row>
    <row r="691" spans="2:5" ht="15">
      <c r="B691" s="5"/>
      <c r="C691" s="80"/>
      <c r="D691" s="6"/>
      <c r="E691" s="6"/>
    </row>
    <row r="692" spans="2:5" ht="15">
      <c r="B692" s="5"/>
      <c r="C692" s="80"/>
      <c r="D692" s="6"/>
      <c r="E692" s="6"/>
    </row>
    <row r="693" spans="2:5" ht="15">
      <c r="B693" s="5"/>
      <c r="C693" s="80"/>
      <c r="D693" s="6"/>
      <c r="E693" s="6"/>
    </row>
    <row r="694" spans="2:5" ht="15">
      <c r="B694" s="5"/>
      <c r="C694" s="80"/>
      <c r="D694" s="6"/>
      <c r="E694" s="6"/>
    </row>
    <row r="695" spans="2:5" ht="15">
      <c r="B695" s="5"/>
      <c r="C695" s="80"/>
      <c r="D695" s="6"/>
      <c r="E695" s="6"/>
    </row>
    <row r="696" spans="2:5" ht="15">
      <c r="B696" s="5"/>
      <c r="C696" s="80"/>
      <c r="D696" s="6"/>
      <c r="E696" s="6"/>
    </row>
    <row r="697" spans="2:5" ht="15">
      <c r="B697" s="5"/>
      <c r="C697" s="80"/>
      <c r="D697" s="6"/>
      <c r="E697" s="6"/>
    </row>
    <row r="698" spans="2:5" ht="15">
      <c r="B698" s="5"/>
      <c r="C698" s="80"/>
      <c r="D698" s="6"/>
      <c r="E698" s="6"/>
    </row>
    <row r="699" spans="2:5" ht="15">
      <c r="B699" s="5"/>
      <c r="C699" s="80"/>
      <c r="D699" s="6"/>
      <c r="E699" s="6"/>
    </row>
    <row r="700" spans="2:5" ht="15">
      <c r="B700" s="5"/>
      <c r="C700" s="80"/>
      <c r="D700" s="6"/>
      <c r="E700" s="6"/>
    </row>
    <row r="701" spans="2:5" ht="15">
      <c r="B701" s="5"/>
      <c r="C701" s="80"/>
      <c r="D701" s="6"/>
      <c r="E701" s="6"/>
    </row>
    <row r="702" spans="2:5" ht="15">
      <c r="B702" s="5"/>
      <c r="C702" s="80"/>
      <c r="D702" s="6"/>
      <c r="E702" s="6"/>
    </row>
    <row r="703" spans="2:5" ht="15">
      <c r="B703" s="5"/>
      <c r="C703" s="80"/>
      <c r="D703" s="6"/>
      <c r="E703" s="6"/>
    </row>
    <row r="704" spans="2:5" ht="15">
      <c r="B704" s="5"/>
      <c r="C704" s="80"/>
      <c r="D704" s="6"/>
      <c r="E704" s="6"/>
    </row>
    <row r="705" spans="2:5" ht="15">
      <c r="B705" s="5"/>
      <c r="C705" s="80"/>
      <c r="D705" s="6"/>
      <c r="E705" s="6"/>
    </row>
    <row r="706" spans="2:5" ht="15">
      <c r="B706" s="5"/>
      <c r="C706" s="80"/>
      <c r="D706" s="6"/>
      <c r="E706" s="6"/>
    </row>
    <row r="707" spans="2:5" ht="15">
      <c r="B707" s="5"/>
      <c r="C707" s="80"/>
      <c r="D707" s="6"/>
      <c r="E707" s="6"/>
    </row>
    <row r="708" spans="2:5" ht="15">
      <c r="B708" s="5"/>
      <c r="C708" s="80"/>
      <c r="D708" s="6"/>
      <c r="E708" s="6"/>
    </row>
    <row r="709" spans="2:5" ht="15">
      <c r="B709" s="5"/>
      <c r="C709" s="80"/>
      <c r="D709" s="6"/>
      <c r="E709" s="6"/>
    </row>
    <row r="710" spans="2:5" ht="15">
      <c r="B710" s="5"/>
      <c r="C710" s="80"/>
      <c r="D710" s="6"/>
      <c r="E710" s="6"/>
    </row>
    <row r="711" spans="2:5" ht="15">
      <c r="B711" s="5"/>
      <c r="C711" s="80"/>
      <c r="D711" s="6"/>
      <c r="E711" s="6"/>
    </row>
    <row r="712" spans="2:5" ht="15">
      <c r="B712" s="5"/>
      <c r="C712" s="80"/>
      <c r="D712" s="6"/>
      <c r="E712" s="6"/>
    </row>
    <row r="713" spans="2:5" ht="15">
      <c r="B713" s="5"/>
      <c r="C713" s="80"/>
      <c r="D713" s="6"/>
      <c r="E713" s="6"/>
    </row>
    <row r="714" spans="2:5" ht="15">
      <c r="B714" s="5"/>
      <c r="C714" s="80"/>
      <c r="D714" s="6"/>
      <c r="E714" s="6"/>
    </row>
    <row r="715" spans="2:5" ht="15">
      <c r="B715" s="5"/>
      <c r="C715" s="80"/>
      <c r="D715" s="6"/>
      <c r="E715" s="6"/>
    </row>
    <row r="716" spans="2:5" ht="15">
      <c r="B716" s="5"/>
      <c r="C716" s="80"/>
      <c r="D716" s="6"/>
      <c r="E716" s="6"/>
    </row>
    <row r="717" spans="2:5" ht="15">
      <c r="B717" s="5"/>
      <c r="C717" s="80"/>
      <c r="D717" s="6"/>
      <c r="E717" s="6"/>
    </row>
    <row r="718" spans="2:5" ht="15">
      <c r="B718" s="5"/>
      <c r="C718" s="80"/>
      <c r="D718" s="6"/>
      <c r="E718" s="6"/>
    </row>
    <row r="719" spans="2:5" ht="15">
      <c r="B719" s="5"/>
      <c r="C719" s="80"/>
      <c r="D719" s="6"/>
      <c r="E719" s="6"/>
    </row>
    <row r="720" spans="2:5" ht="15">
      <c r="B720" s="5"/>
      <c r="C720" s="80"/>
      <c r="D720" s="6"/>
      <c r="E720" s="6"/>
    </row>
    <row r="721" spans="2:5" ht="15">
      <c r="B721" s="5"/>
      <c r="C721" s="80"/>
      <c r="D721" s="6"/>
      <c r="E721" s="6"/>
    </row>
    <row r="722" spans="2:5" ht="15">
      <c r="B722" s="5"/>
      <c r="C722" s="80"/>
      <c r="D722" s="6"/>
      <c r="E722" s="6"/>
    </row>
    <row r="723" spans="2:5" ht="15">
      <c r="B723" s="5"/>
      <c r="C723" s="80"/>
      <c r="D723" s="6"/>
      <c r="E723" s="6"/>
    </row>
    <row r="724" spans="2:5" ht="15">
      <c r="B724" s="5"/>
      <c r="C724" s="80"/>
      <c r="D724" s="6"/>
      <c r="E724" s="6"/>
    </row>
    <row r="725" spans="2:5" ht="15">
      <c r="B725" s="5"/>
      <c r="C725" s="80"/>
      <c r="D725" s="6"/>
      <c r="E725" s="6"/>
    </row>
    <row r="726" spans="2:5" ht="15">
      <c r="B726" s="5"/>
      <c r="C726" s="80"/>
      <c r="D726" s="6"/>
      <c r="E726" s="6"/>
    </row>
    <row r="727" spans="2:5" ht="15">
      <c r="B727" s="5"/>
      <c r="C727" s="80"/>
      <c r="D727" s="6"/>
      <c r="E727" s="6"/>
    </row>
    <row r="728" spans="2:5" ht="15">
      <c r="B728" s="5"/>
      <c r="C728" s="80"/>
      <c r="D728" s="6"/>
      <c r="E728" s="6"/>
    </row>
    <row r="729" spans="2:5" ht="15">
      <c r="B729" s="5"/>
      <c r="C729" s="80"/>
      <c r="D729" s="6"/>
      <c r="E729" s="6"/>
    </row>
    <row r="730" spans="2:5" ht="15">
      <c r="B730" s="5"/>
      <c r="C730" s="80"/>
      <c r="D730" s="6"/>
      <c r="E730" s="6"/>
    </row>
    <row r="731" spans="2:5" ht="15">
      <c r="B731" s="5"/>
      <c r="C731" s="80"/>
      <c r="D731" s="6"/>
      <c r="E731" s="6"/>
    </row>
    <row r="732" spans="2:5" ht="15">
      <c r="B732" s="5"/>
      <c r="C732" s="80"/>
      <c r="D732" s="6"/>
      <c r="E732" s="6"/>
    </row>
    <row r="733" spans="2:5" ht="15">
      <c r="B733" s="5"/>
      <c r="C733" s="80"/>
      <c r="D733" s="6"/>
      <c r="E733" s="6"/>
    </row>
    <row r="734" spans="2:5" ht="15">
      <c r="B734" s="5"/>
      <c r="C734" s="80"/>
      <c r="D734" s="6"/>
      <c r="E734" s="6"/>
    </row>
    <row r="735" spans="2:5" ht="15">
      <c r="B735" s="5"/>
      <c r="C735" s="80"/>
      <c r="D735" s="6"/>
      <c r="E735" s="6"/>
    </row>
    <row r="736" spans="2:5" ht="15">
      <c r="B736" s="5"/>
      <c r="C736" s="80"/>
      <c r="D736" s="6"/>
      <c r="E736" s="6"/>
    </row>
    <row r="737" spans="2:5" ht="15">
      <c r="B737" s="5"/>
      <c r="C737" s="80"/>
      <c r="D737" s="6"/>
      <c r="E737" s="6"/>
    </row>
    <row r="738" spans="2:5" ht="15">
      <c r="B738" s="5"/>
      <c r="C738" s="80"/>
      <c r="D738" s="6"/>
      <c r="E738" s="6"/>
    </row>
    <row r="739" spans="2:5" ht="15">
      <c r="B739" s="5"/>
      <c r="C739" s="80"/>
      <c r="D739" s="6"/>
      <c r="E739" s="6"/>
    </row>
    <row r="740" spans="2:5" ht="15">
      <c r="B740" s="5"/>
      <c r="C740" s="80"/>
      <c r="D740" s="6"/>
      <c r="E740" s="6"/>
    </row>
    <row r="741" spans="2:5" ht="15">
      <c r="B741" s="5"/>
      <c r="C741" s="80"/>
      <c r="D741" s="6"/>
      <c r="E741" s="6"/>
    </row>
    <row r="742" spans="2:5" ht="15">
      <c r="B742" s="5"/>
      <c r="C742" s="80"/>
      <c r="D742" s="6"/>
      <c r="E742" s="6"/>
    </row>
    <row r="743" spans="2:5" ht="15">
      <c r="B743" s="5"/>
      <c r="C743" s="80"/>
      <c r="D743" s="6"/>
      <c r="E743" s="6"/>
    </row>
    <row r="744" spans="2:5" ht="15">
      <c r="B744" s="5"/>
      <c r="C744" s="80"/>
      <c r="D744" s="6"/>
      <c r="E744" s="6"/>
    </row>
    <row r="745" spans="2:5" ht="15">
      <c r="B745" s="5"/>
      <c r="C745" s="80"/>
      <c r="D745" s="6"/>
      <c r="E745" s="6"/>
    </row>
    <row r="746" spans="2:5" ht="15">
      <c r="B746" s="5"/>
      <c r="C746" s="80"/>
      <c r="D746" s="6"/>
      <c r="E746" s="6"/>
    </row>
    <row r="747" spans="2:5" ht="15">
      <c r="B747" s="5"/>
      <c r="C747" s="80"/>
      <c r="D747" s="6"/>
      <c r="E747" s="6"/>
    </row>
    <row r="748" spans="2:5" ht="15">
      <c r="B748" s="5"/>
      <c r="C748" s="80"/>
      <c r="D748" s="6"/>
      <c r="E748" s="6"/>
    </row>
    <row r="749" spans="2:5" ht="15">
      <c r="B749" s="5"/>
      <c r="C749" s="80"/>
      <c r="D749" s="6"/>
      <c r="E749" s="6"/>
    </row>
    <row r="750" spans="2:5" ht="15">
      <c r="B750" s="5"/>
      <c r="C750" s="80"/>
      <c r="D750" s="6"/>
      <c r="E750" s="6"/>
    </row>
    <row r="751" spans="2:5" ht="15">
      <c r="B751" s="5"/>
      <c r="C751" s="80"/>
      <c r="D751" s="6"/>
      <c r="E751" s="6"/>
    </row>
    <row r="752" spans="2:5" ht="15">
      <c r="B752" s="5"/>
      <c r="C752" s="80"/>
      <c r="D752" s="6"/>
      <c r="E752" s="6"/>
    </row>
    <row r="753" spans="2:5" ht="15">
      <c r="B753" s="5"/>
      <c r="C753" s="80"/>
      <c r="D753" s="6"/>
      <c r="E753" s="6"/>
    </row>
    <row r="754" spans="2:5" ht="15">
      <c r="B754" s="5"/>
      <c r="C754" s="80"/>
      <c r="D754" s="6"/>
      <c r="E754" s="6"/>
    </row>
    <row r="755" spans="2:5" ht="15">
      <c r="B755" s="5"/>
      <c r="C755" s="80"/>
      <c r="D755" s="6"/>
      <c r="E755" s="6"/>
    </row>
    <row r="756" spans="2:5" ht="15">
      <c r="B756" s="5"/>
      <c r="C756" s="80"/>
      <c r="D756" s="6"/>
      <c r="E756" s="6"/>
    </row>
    <row r="757" spans="2:5" ht="15">
      <c r="B757" s="5"/>
      <c r="C757" s="80"/>
      <c r="D757" s="6"/>
      <c r="E757" s="6"/>
    </row>
    <row r="758" spans="2:5" ht="15">
      <c r="B758" s="5"/>
      <c r="C758" s="80"/>
      <c r="D758" s="6"/>
      <c r="E758" s="6"/>
    </row>
    <row r="759" spans="2:5" ht="15">
      <c r="B759" s="5"/>
      <c r="C759" s="80"/>
      <c r="D759" s="6"/>
      <c r="E759" s="6"/>
    </row>
    <row r="760" spans="2:5" ht="15">
      <c r="B760" s="5"/>
      <c r="C760" s="80"/>
      <c r="D760" s="6"/>
      <c r="E760" s="6"/>
    </row>
    <row r="761" spans="2:5" ht="15">
      <c r="B761" s="5"/>
      <c r="C761" s="80"/>
      <c r="D761" s="6"/>
      <c r="E761" s="6"/>
    </row>
    <row r="762" spans="2:5" ht="15">
      <c r="B762" s="5"/>
      <c r="C762" s="80"/>
      <c r="D762" s="6"/>
      <c r="E762" s="6"/>
    </row>
    <row r="763" spans="2:5" ht="15">
      <c r="B763" s="5"/>
      <c r="C763" s="80"/>
      <c r="D763" s="6"/>
      <c r="E763" s="6"/>
    </row>
    <row r="764" spans="2:5" ht="15">
      <c r="B764" s="5"/>
      <c r="C764" s="80"/>
      <c r="D764" s="6"/>
      <c r="E764" s="6"/>
    </row>
    <row r="765" spans="2:5" ht="15">
      <c r="B765" s="5"/>
      <c r="C765" s="80"/>
      <c r="D765" s="6"/>
      <c r="E765" s="6"/>
    </row>
    <row r="766" spans="2:5" ht="15">
      <c r="B766" s="5"/>
      <c r="C766" s="80"/>
      <c r="D766" s="6"/>
      <c r="E766" s="6"/>
    </row>
    <row r="767" spans="2:5" ht="15">
      <c r="B767" s="5"/>
      <c r="C767" s="80"/>
      <c r="D767" s="6"/>
      <c r="E767" s="6"/>
    </row>
    <row r="768" spans="2:5" ht="15">
      <c r="B768" s="5"/>
      <c r="C768" s="80"/>
      <c r="D768" s="6"/>
      <c r="E768" s="6"/>
    </row>
    <row r="769" spans="2:5" ht="15">
      <c r="B769" s="5"/>
      <c r="C769" s="80"/>
      <c r="D769" s="6"/>
      <c r="E769" s="6"/>
    </row>
    <row r="770" spans="2:5" ht="15">
      <c r="B770" s="5"/>
      <c r="C770" s="80"/>
      <c r="D770" s="6"/>
      <c r="E770" s="6"/>
    </row>
    <row r="771" spans="2:5" ht="15">
      <c r="B771" s="5"/>
      <c r="C771" s="80"/>
      <c r="D771" s="6"/>
      <c r="E771" s="6"/>
    </row>
    <row r="772" spans="2:5" ht="15">
      <c r="B772" s="5"/>
      <c r="C772" s="80"/>
      <c r="D772" s="6"/>
      <c r="E772" s="6"/>
    </row>
    <row r="773" spans="2:5" ht="15">
      <c r="B773" s="5"/>
      <c r="C773" s="80"/>
      <c r="D773" s="6"/>
      <c r="E773" s="6"/>
    </row>
    <row r="774" spans="2:5" ht="15">
      <c r="B774" s="5"/>
      <c r="C774" s="80"/>
      <c r="D774" s="6"/>
      <c r="E774" s="6"/>
    </row>
    <row r="775" spans="2:5" ht="15">
      <c r="B775" s="5"/>
      <c r="C775" s="80"/>
      <c r="D775" s="6"/>
      <c r="E775" s="6"/>
    </row>
    <row r="776" spans="2:5" ht="15">
      <c r="B776" s="5"/>
      <c r="C776" s="80"/>
      <c r="D776" s="6"/>
      <c r="E776" s="6"/>
    </row>
    <row r="777" spans="2:5" ht="15">
      <c r="B777" s="5"/>
      <c r="C777" s="80"/>
      <c r="D777" s="6"/>
      <c r="E777" s="6"/>
    </row>
    <row r="778" spans="2:5" ht="15">
      <c r="B778" s="5"/>
      <c r="C778" s="80"/>
      <c r="D778" s="6"/>
      <c r="E778" s="6"/>
    </row>
    <row r="779" spans="2:5" ht="15">
      <c r="B779" s="5"/>
      <c r="C779" s="80"/>
      <c r="D779" s="6"/>
      <c r="E779" s="6"/>
    </row>
    <row r="780" spans="2:5" ht="15">
      <c r="B780" s="5"/>
      <c r="C780" s="80"/>
      <c r="D780" s="6"/>
      <c r="E780" s="6"/>
    </row>
    <row r="781" spans="2:5" ht="15">
      <c r="B781" s="5"/>
      <c r="C781" s="80"/>
      <c r="D781" s="6"/>
      <c r="E781" s="6"/>
    </row>
    <row r="782" spans="2:5" ht="15">
      <c r="B782" s="5"/>
      <c r="C782" s="80"/>
      <c r="D782" s="6"/>
      <c r="E782" s="6"/>
    </row>
    <row r="783" spans="2:5" ht="15">
      <c r="B783" s="5"/>
      <c r="C783" s="80"/>
      <c r="D783" s="6"/>
      <c r="E783" s="6"/>
    </row>
    <row r="784" spans="2:5" ht="15">
      <c r="B784" s="5"/>
      <c r="C784" s="80"/>
      <c r="D784" s="6"/>
      <c r="E784" s="6"/>
    </row>
    <row r="785" spans="2:5" ht="15">
      <c r="B785" s="5"/>
      <c r="C785" s="80"/>
      <c r="D785" s="6"/>
      <c r="E785" s="6"/>
    </row>
    <row r="786" spans="2:5" ht="15">
      <c r="B786" s="5"/>
      <c r="C786" s="80"/>
      <c r="D786" s="6"/>
      <c r="E786" s="6"/>
    </row>
    <row r="787" spans="2:5" ht="15">
      <c r="B787" s="5"/>
      <c r="C787" s="80"/>
      <c r="D787" s="6"/>
      <c r="E787" s="6"/>
    </row>
    <row r="788" spans="2:5" ht="15">
      <c r="B788" s="5"/>
      <c r="C788" s="80"/>
      <c r="D788" s="6"/>
      <c r="E788" s="6"/>
    </row>
    <row r="789" spans="2:5" ht="15">
      <c r="B789" s="5"/>
      <c r="C789" s="80"/>
      <c r="D789" s="6"/>
      <c r="E789" s="6"/>
    </row>
    <row r="790" spans="2:5" ht="15">
      <c r="B790" s="5"/>
      <c r="C790" s="80"/>
      <c r="D790" s="6"/>
      <c r="E790" s="6"/>
    </row>
    <row r="791" spans="2:5" ht="15">
      <c r="B791" s="5"/>
      <c r="C791" s="80"/>
      <c r="D791" s="6"/>
      <c r="E791" s="6"/>
    </row>
    <row r="792" spans="2:5" ht="15">
      <c r="B792" s="5"/>
      <c r="C792" s="80"/>
      <c r="D792" s="6"/>
      <c r="E792" s="6"/>
    </row>
    <row r="793" spans="2:5" ht="15">
      <c r="B793" s="5"/>
      <c r="C793" s="80"/>
      <c r="D793" s="6"/>
      <c r="E793" s="6"/>
    </row>
    <row r="794" spans="2:5" ht="15">
      <c r="B794" s="5"/>
      <c r="C794" s="80"/>
      <c r="D794" s="6"/>
      <c r="E794" s="6"/>
    </row>
    <row r="795" spans="2:5" ht="15">
      <c r="B795" s="5"/>
      <c r="C795" s="80"/>
      <c r="D795" s="6"/>
      <c r="E795" s="6"/>
    </row>
    <row r="796" spans="2:5" ht="15">
      <c r="B796" s="5"/>
      <c r="C796" s="80"/>
      <c r="D796" s="6"/>
      <c r="E796" s="6"/>
    </row>
    <row r="797" spans="2:5" ht="15">
      <c r="B797" s="5"/>
      <c r="C797" s="80"/>
      <c r="D797" s="6"/>
      <c r="E797" s="6"/>
    </row>
    <row r="798" spans="2:5" ht="15">
      <c r="B798" s="5"/>
      <c r="C798" s="80"/>
      <c r="D798" s="6"/>
      <c r="E798" s="6"/>
    </row>
    <row r="799" spans="2:5" ht="15">
      <c r="B799" s="5"/>
      <c r="C799" s="80"/>
      <c r="D799" s="6"/>
      <c r="E799" s="6"/>
    </row>
    <row r="800" spans="2:5" ht="15">
      <c r="B800" s="5"/>
      <c r="C800" s="80"/>
      <c r="D800" s="6"/>
      <c r="E800" s="6"/>
    </row>
    <row r="801" spans="2:5" ht="15">
      <c r="B801" s="5"/>
      <c r="C801" s="80"/>
      <c r="D801" s="6"/>
      <c r="E801" s="6"/>
    </row>
    <row r="802" spans="2:5" ht="15">
      <c r="B802" s="5"/>
      <c r="C802" s="80"/>
      <c r="D802" s="6"/>
      <c r="E802" s="6"/>
    </row>
    <row r="803" spans="2:5" ht="15">
      <c r="B803" s="5"/>
      <c r="C803" s="80"/>
      <c r="D803" s="6"/>
      <c r="E803" s="6"/>
    </row>
    <row r="804" spans="2:5" ht="15">
      <c r="B804" s="5"/>
      <c r="C804" s="80"/>
      <c r="D804" s="6"/>
      <c r="E804" s="6"/>
    </row>
    <row r="805" spans="2:5" ht="15">
      <c r="B805" s="5"/>
      <c r="C805" s="80"/>
      <c r="D805" s="6"/>
      <c r="E805" s="6"/>
    </row>
    <row r="806" spans="2:5" ht="15">
      <c r="B806" s="5"/>
      <c r="C806" s="80"/>
      <c r="D806" s="6"/>
      <c r="E806" s="6"/>
    </row>
    <row r="807" spans="2:5" ht="15">
      <c r="B807" s="5"/>
      <c r="C807" s="80"/>
      <c r="D807" s="6"/>
      <c r="E807" s="6"/>
    </row>
    <row r="808" spans="2:5" ht="15">
      <c r="B808" s="5"/>
      <c r="C808" s="80"/>
      <c r="D808" s="6"/>
      <c r="E808" s="6"/>
    </row>
    <row r="809" spans="2:5" ht="15">
      <c r="B809" s="5"/>
      <c r="C809" s="80"/>
      <c r="D809" s="6"/>
      <c r="E809" s="6"/>
    </row>
    <row r="810" spans="2:5" ht="15">
      <c r="B810" s="5"/>
      <c r="C810" s="80"/>
      <c r="D810" s="6"/>
      <c r="E810" s="6"/>
    </row>
    <row r="811" spans="2:5" ht="15">
      <c r="B811" s="5"/>
      <c r="C811" s="80"/>
      <c r="D811" s="6"/>
      <c r="E811" s="6"/>
    </row>
    <row r="812" spans="2:5" ht="15">
      <c r="B812" s="5"/>
      <c r="C812" s="80"/>
      <c r="D812" s="6"/>
      <c r="E812" s="6"/>
    </row>
    <row r="813" spans="2:5" ht="15">
      <c r="B813" s="5"/>
      <c r="C813" s="80"/>
      <c r="D813" s="6"/>
      <c r="E813" s="6"/>
    </row>
    <row r="814" spans="2:5" ht="15">
      <c r="B814" s="5"/>
      <c r="C814" s="80"/>
      <c r="D814" s="6"/>
      <c r="E814" s="6"/>
    </row>
    <row r="815" spans="2:5" ht="15">
      <c r="B815" s="5"/>
      <c r="C815" s="80"/>
      <c r="D815" s="6"/>
      <c r="E815" s="6"/>
    </row>
    <row r="816" spans="2:5" ht="15">
      <c r="B816" s="5"/>
      <c r="C816" s="80"/>
      <c r="D816" s="6"/>
      <c r="E816" s="6"/>
    </row>
    <row r="817" spans="2:5" ht="15">
      <c r="B817" s="5"/>
      <c r="C817" s="80"/>
      <c r="D817" s="6"/>
      <c r="E817" s="6"/>
    </row>
    <row r="818" spans="2:5" ht="15">
      <c r="B818" s="5"/>
      <c r="C818" s="80"/>
      <c r="D818" s="6"/>
      <c r="E818" s="6"/>
    </row>
    <row r="819" spans="2:5" ht="15">
      <c r="B819" s="5"/>
      <c r="C819" s="80"/>
      <c r="D819" s="6"/>
      <c r="E819" s="6"/>
    </row>
    <row r="820" spans="2:5" ht="15">
      <c r="B820" s="5"/>
      <c r="C820" s="80"/>
      <c r="D820" s="6"/>
      <c r="E820" s="6"/>
    </row>
    <row r="821" spans="2:5" ht="15">
      <c r="B821" s="5"/>
      <c r="C821" s="80"/>
      <c r="D821" s="6"/>
      <c r="E821" s="6"/>
    </row>
    <row r="822" spans="2:5" ht="15">
      <c r="B822" s="5"/>
      <c r="C822" s="80"/>
      <c r="D822" s="6"/>
      <c r="E822" s="6"/>
    </row>
    <row r="823" spans="2:5" ht="15">
      <c r="B823" s="5"/>
      <c r="C823" s="80"/>
      <c r="D823" s="6"/>
      <c r="E823" s="6"/>
    </row>
    <row r="824" spans="2:5" ht="15">
      <c r="B824" s="5"/>
      <c r="C824" s="80"/>
      <c r="D824" s="6"/>
      <c r="E824" s="6"/>
    </row>
    <row r="825" spans="2:5" ht="15">
      <c r="B825" s="5"/>
      <c r="C825" s="80"/>
      <c r="D825" s="6"/>
      <c r="E825" s="6"/>
    </row>
    <row r="826" spans="2:5" ht="15">
      <c r="B826" s="5"/>
      <c r="C826" s="80"/>
      <c r="D826" s="6"/>
      <c r="E826" s="6"/>
    </row>
    <row r="827" spans="2:5" ht="15">
      <c r="B827" s="5"/>
      <c r="C827" s="80"/>
      <c r="D827" s="6"/>
      <c r="E827" s="6"/>
    </row>
    <row r="828" spans="2:5" ht="15">
      <c r="B828" s="5"/>
      <c r="C828" s="80"/>
      <c r="D828" s="6"/>
      <c r="E828" s="6"/>
    </row>
    <row r="829" spans="2:5" ht="15">
      <c r="B829" s="5"/>
      <c r="C829" s="80"/>
      <c r="D829" s="6"/>
      <c r="E829" s="6"/>
    </row>
    <row r="830" spans="2:5" ht="15">
      <c r="B830" s="5"/>
      <c r="C830" s="80"/>
      <c r="D830" s="6"/>
      <c r="E830" s="6"/>
    </row>
    <row r="831" spans="2:5" ht="15">
      <c r="B831" s="5"/>
      <c r="C831" s="80"/>
      <c r="D831" s="6"/>
      <c r="E831" s="6"/>
    </row>
    <row r="832" spans="2:5" ht="15">
      <c r="B832" s="5"/>
      <c r="C832" s="80"/>
      <c r="D832" s="6"/>
      <c r="E832" s="6"/>
    </row>
    <row r="833" spans="2:5" ht="15">
      <c r="B833" s="5"/>
      <c r="C833" s="80"/>
      <c r="D833" s="6"/>
      <c r="E833" s="6"/>
    </row>
    <row r="834" spans="2:5" ht="15">
      <c r="B834" s="5"/>
      <c r="C834" s="80"/>
      <c r="D834" s="6"/>
      <c r="E834" s="6"/>
    </row>
    <row r="835" spans="2:5" ht="15">
      <c r="B835" s="5"/>
      <c r="C835" s="80"/>
      <c r="D835" s="6"/>
      <c r="E835" s="6"/>
    </row>
    <row r="836" spans="2:5" ht="15">
      <c r="B836" s="5"/>
      <c r="C836" s="80"/>
      <c r="D836" s="6"/>
      <c r="E836" s="6"/>
    </row>
    <row r="837" spans="2:5" ht="15">
      <c r="B837" s="5"/>
      <c r="C837" s="80"/>
      <c r="D837" s="6"/>
      <c r="E837" s="6"/>
    </row>
    <row r="838" spans="2:5" ht="15">
      <c r="B838" s="5"/>
      <c r="C838" s="80"/>
      <c r="D838" s="6"/>
      <c r="E838" s="6"/>
    </row>
    <row r="839" spans="2:5" ht="15">
      <c r="B839" s="5"/>
      <c r="C839" s="80"/>
      <c r="D839" s="6"/>
      <c r="E839" s="6"/>
    </row>
    <row r="840" spans="2:5" ht="15">
      <c r="B840" s="5"/>
      <c r="C840" s="80"/>
      <c r="D840" s="6"/>
      <c r="E840" s="6"/>
    </row>
    <row r="841" spans="2:5" ht="15">
      <c r="B841" s="5"/>
      <c r="C841" s="80"/>
      <c r="D841" s="6"/>
      <c r="E841" s="6"/>
    </row>
    <row r="842" spans="2:5" ht="15">
      <c r="B842" s="5"/>
      <c r="C842" s="80"/>
      <c r="D842" s="6"/>
      <c r="E842" s="6"/>
    </row>
    <row r="843" spans="2:5" ht="15">
      <c r="B843" s="5"/>
      <c r="C843" s="80"/>
      <c r="D843" s="6"/>
      <c r="E843" s="6"/>
    </row>
    <row r="844" spans="2:5" ht="15">
      <c r="B844" s="5"/>
      <c r="C844" s="80"/>
      <c r="D844" s="6"/>
      <c r="E844" s="6"/>
    </row>
    <row r="845" spans="2:5" ht="15">
      <c r="B845" s="5"/>
      <c r="C845" s="80"/>
      <c r="D845" s="6"/>
      <c r="E845" s="6"/>
    </row>
    <row r="846" spans="2:5" ht="15">
      <c r="B846" s="5"/>
      <c r="C846" s="80"/>
      <c r="D846" s="6"/>
      <c r="E846" s="6"/>
    </row>
    <row r="847" spans="2:5" ht="15">
      <c r="B847" s="5"/>
      <c r="C847" s="80"/>
      <c r="D847" s="6"/>
      <c r="E847" s="6"/>
    </row>
    <row r="848" spans="2:5" ht="15">
      <c r="B848" s="5"/>
      <c r="C848" s="80"/>
      <c r="D848" s="6"/>
      <c r="E848" s="6"/>
    </row>
    <row r="849" spans="2:5" ht="15">
      <c r="B849" s="5"/>
      <c r="C849" s="80"/>
      <c r="D849" s="6"/>
      <c r="E849" s="6"/>
    </row>
    <row r="850" spans="2:5" ht="15">
      <c r="B850" s="5"/>
      <c r="C850" s="80"/>
      <c r="D850" s="6"/>
      <c r="E850" s="6"/>
    </row>
    <row r="851" spans="2:5" ht="15">
      <c r="B851" s="5"/>
      <c r="C851" s="80"/>
      <c r="D851" s="6"/>
      <c r="E851" s="6"/>
    </row>
    <row r="852" spans="2:5" ht="15">
      <c r="B852" s="5"/>
      <c r="C852" s="80"/>
      <c r="D852" s="6"/>
      <c r="E852" s="6"/>
    </row>
    <row r="853" spans="2:5" ht="15">
      <c r="B853" s="5"/>
      <c r="C853" s="80"/>
      <c r="D853" s="6"/>
      <c r="E853" s="6"/>
    </row>
    <row r="854" spans="2:5" ht="15">
      <c r="B854" s="5"/>
      <c r="C854" s="80"/>
      <c r="D854" s="6"/>
      <c r="E854" s="6"/>
    </row>
    <row r="855" spans="2:5" ht="15">
      <c r="B855" s="5"/>
      <c r="C855" s="80"/>
      <c r="D855" s="6"/>
      <c r="E855" s="6"/>
    </row>
    <row r="856" spans="2:5" ht="15">
      <c r="B856" s="5"/>
      <c r="C856" s="80"/>
      <c r="D856" s="6"/>
      <c r="E856" s="6"/>
    </row>
    <row r="857" spans="2:5" ht="15">
      <c r="B857" s="5"/>
      <c r="C857" s="80"/>
      <c r="D857" s="6"/>
      <c r="E857" s="6"/>
    </row>
    <row r="858" spans="2:5" ht="15">
      <c r="B858" s="5"/>
      <c r="C858" s="80"/>
      <c r="D858" s="6"/>
      <c r="E858" s="6"/>
    </row>
    <row r="859" spans="2:5" ht="15">
      <c r="B859" s="5"/>
      <c r="C859" s="80"/>
      <c r="D859" s="6"/>
      <c r="E859" s="6"/>
    </row>
    <row r="860" spans="2:5" ht="15">
      <c r="B860" s="5"/>
      <c r="C860" s="80"/>
      <c r="D860" s="6"/>
      <c r="E860" s="6"/>
    </row>
    <row r="861" spans="2:5" ht="15">
      <c r="B861" s="5"/>
      <c r="C861" s="80"/>
      <c r="D861" s="6"/>
      <c r="E861" s="6"/>
    </row>
    <row r="862" spans="2:5" ht="15">
      <c r="B862" s="5"/>
      <c r="C862" s="80"/>
      <c r="D862" s="6"/>
      <c r="E862" s="6"/>
    </row>
    <row r="863" spans="2:5" ht="15">
      <c r="B863" s="5"/>
      <c r="C863" s="80"/>
      <c r="D863" s="6"/>
      <c r="E863" s="6"/>
    </row>
    <row r="864" spans="2:5" ht="15">
      <c r="B864" s="5"/>
      <c r="C864" s="80"/>
      <c r="D864" s="6"/>
      <c r="E864" s="6"/>
    </row>
    <row r="865" spans="2:5" ht="15">
      <c r="B865" s="5"/>
      <c r="C865" s="80"/>
      <c r="D865" s="6"/>
      <c r="E865" s="6"/>
    </row>
    <row r="866" spans="2:5" ht="15">
      <c r="B866" s="5"/>
      <c r="C866" s="80"/>
      <c r="D866" s="6"/>
      <c r="E866" s="6"/>
    </row>
    <row r="867" spans="2:5" ht="15">
      <c r="B867" s="5"/>
      <c r="C867" s="80"/>
      <c r="D867" s="6"/>
      <c r="E867" s="6"/>
    </row>
    <row r="868" spans="2:5" ht="15">
      <c r="B868" s="5"/>
      <c r="C868" s="80"/>
      <c r="D868" s="6"/>
      <c r="E868" s="6"/>
    </row>
    <row r="869" spans="2:5" ht="15">
      <c r="B869" s="5"/>
      <c r="C869" s="80"/>
      <c r="D869" s="6"/>
      <c r="E869" s="6"/>
    </row>
    <row r="870" spans="2:5" ht="15">
      <c r="B870" s="5"/>
      <c r="C870" s="80"/>
      <c r="D870" s="6"/>
      <c r="E870" s="6"/>
    </row>
    <row r="871" spans="2:5" ht="15">
      <c r="B871" s="5"/>
      <c r="C871" s="80"/>
      <c r="D871" s="6"/>
      <c r="E871" s="6"/>
    </row>
    <row r="872" spans="2:5" ht="15">
      <c r="B872" s="5"/>
      <c r="C872" s="80"/>
      <c r="D872" s="6"/>
      <c r="E872" s="6"/>
    </row>
    <row r="873" spans="2:5" ht="15">
      <c r="B873" s="5"/>
      <c r="C873" s="80"/>
      <c r="D873" s="6"/>
      <c r="E873" s="6"/>
    </row>
    <row r="874" spans="2:5" ht="15">
      <c r="B874" s="5"/>
      <c r="C874" s="80"/>
      <c r="D874" s="6"/>
      <c r="E874" s="6"/>
    </row>
    <row r="875" spans="2:5" ht="15">
      <c r="B875" s="5"/>
      <c r="C875" s="80"/>
      <c r="D875" s="6"/>
      <c r="E875" s="6"/>
    </row>
    <row r="876" spans="2:5" ht="15">
      <c r="B876" s="5"/>
      <c r="C876" s="80"/>
      <c r="D876" s="6"/>
      <c r="E876" s="6"/>
    </row>
    <row r="877" spans="2:5" ht="15">
      <c r="B877" s="5"/>
      <c r="C877" s="80"/>
      <c r="D877" s="6"/>
      <c r="E877" s="6"/>
    </row>
    <row r="878" spans="2:5" ht="15">
      <c r="B878" s="5"/>
      <c r="C878" s="80"/>
      <c r="D878" s="6"/>
      <c r="E878" s="6"/>
    </row>
    <row r="879" spans="2:5" ht="15">
      <c r="B879" s="5"/>
      <c r="C879" s="80"/>
      <c r="D879" s="6"/>
      <c r="E879" s="6"/>
    </row>
    <row r="880" spans="2:5" ht="15">
      <c r="B880" s="5"/>
      <c r="C880" s="80"/>
      <c r="D880" s="6"/>
      <c r="E880" s="6"/>
    </row>
    <row r="881" spans="2:5" ht="15">
      <c r="B881" s="5"/>
      <c r="C881" s="80"/>
      <c r="D881" s="6"/>
      <c r="E881" s="6"/>
    </row>
    <row r="882" spans="2:5" ht="15">
      <c r="B882" s="5"/>
      <c r="C882" s="80"/>
      <c r="D882" s="6"/>
      <c r="E882" s="6"/>
    </row>
    <row r="883" spans="2:5" ht="15">
      <c r="B883" s="5"/>
      <c r="C883" s="80"/>
      <c r="D883" s="6"/>
      <c r="E883" s="6"/>
    </row>
    <row r="884" spans="2:5" ht="15">
      <c r="B884" s="5"/>
      <c r="C884" s="80"/>
      <c r="D884" s="6"/>
      <c r="E884" s="6"/>
    </row>
    <row r="885" spans="2:5" ht="15">
      <c r="B885" s="5"/>
      <c r="C885" s="80"/>
      <c r="D885" s="6"/>
      <c r="E885" s="6"/>
    </row>
    <row r="886" spans="2:5" ht="15">
      <c r="B886" s="5"/>
      <c r="C886" s="80"/>
      <c r="D886" s="6"/>
      <c r="E886" s="6"/>
    </row>
    <row r="887" spans="2:5" ht="15">
      <c r="B887" s="5"/>
      <c r="C887" s="80"/>
      <c r="D887" s="6"/>
      <c r="E887" s="6"/>
    </row>
    <row r="888" spans="2:5" ht="15">
      <c r="B888" s="5"/>
      <c r="C888" s="80"/>
      <c r="D888" s="6"/>
      <c r="E888" s="6"/>
    </row>
    <row r="889" spans="2:5" ht="15">
      <c r="B889" s="5"/>
      <c r="C889" s="80"/>
      <c r="D889" s="6"/>
      <c r="E889" s="6"/>
    </row>
    <row r="890" spans="2:5" ht="15">
      <c r="B890" s="5"/>
      <c r="C890" s="80"/>
      <c r="D890" s="6"/>
      <c r="E890" s="6"/>
    </row>
    <row r="891" spans="2:5" ht="15">
      <c r="B891" s="5"/>
      <c r="C891" s="80"/>
      <c r="D891" s="6"/>
      <c r="E891" s="6"/>
    </row>
    <row r="892" spans="2:5" ht="15">
      <c r="B892" s="5"/>
      <c r="C892" s="80"/>
      <c r="D892" s="6"/>
      <c r="E892" s="6"/>
    </row>
    <row r="893" spans="2:5" ht="15">
      <c r="B893" s="5"/>
      <c r="C893" s="80"/>
      <c r="D893" s="6"/>
      <c r="E893" s="6"/>
    </row>
    <row r="894" spans="2:5" ht="15">
      <c r="B894" s="5"/>
      <c r="C894" s="80"/>
      <c r="D894" s="6"/>
      <c r="E894" s="6"/>
    </row>
    <row r="895" spans="2:5" ht="15">
      <c r="B895" s="5"/>
      <c r="C895" s="80"/>
      <c r="D895" s="6"/>
      <c r="E895" s="6"/>
    </row>
    <row r="896" spans="2:5" ht="15">
      <c r="B896" s="5"/>
      <c r="C896" s="80"/>
      <c r="D896" s="6"/>
      <c r="E896" s="6"/>
    </row>
    <row r="897" spans="2:5" ht="15">
      <c r="B897" s="5"/>
      <c r="C897" s="80"/>
      <c r="D897" s="6"/>
      <c r="E897" s="6"/>
    </row>
    <row r="898" spans="2:5" ht="15">
      <c r="B898" s="5"/>
      <c r="C898" s="80"/>
      <c r="D898" s="6"/>
      <c r="E898" s="6"/>
    </row>
    <row r="899" spans="2:5" ht="15">
      <c r="B899" s="5"/>
      <c r="C899" s="80"/>
      <c r="D899" s="6"/>
      <c r="E899" s="6"/>
    </row>
    <row r="900" spans="2:5" ht="15">
      <c r="B900" s="5"/>
      <c r="C900" s="80"/>
      <c r="D900" s="6"/>
      <c r="E900" s="6"/>
    </row>
    <row r="901" spans="2:5" ht="15">
      <c r="B901" s="5"/>
      <c r="C901" s="80"/>
      <c r="D901" s="6"/>
      <c r="E901" s="6"/>
    </row>
    <row r="902" spans="2:5" ht="15">
      <c r="B902" s="5"/>
      <c r="C902" s="80"/>
      <c r="D902" s="6"/>
      <c r="E902" s="6"/>
    </row>
    <row r="903" spans="2:5" ht="15">
      <c r="B903" s="5"/>
      <c r="C903" s="80"/>
      <c r="D903" s="6"/>
      <c r="E903" s="6"/>
    </row>
    <row r="904" spans="2:5" ht="15">
      <c r="B904" s="5"/>
      <c r="C904" s="80"/>
      <c r="D904" s="6"/>
      <c r="E904" s="6"/>
    </row>
    <row r="905" spans="2:5" ht="15">
      <c r="B905" s="5"/>
      <c r="C905" s="80"/>
      <c r="D905" s="6"/>
      <c r="E905" s="6"/>
    </row>
    <row r="906" spans="2:5" ht="15">
      <c r="B906" s="5"/>
      <c r="C906" s="80"/>
      <c r="D906" s="6"/>
      <c r="E906" s="6"/>
    </row>
    <row r="907" spans="2:5" ht="15">
      <c r="B907" s="5"/>
      <c r="C907" s="80"/>
      <c r="D907" s="6"/>
      <c r="E907" s="6"/>
    </row>
    <row r="908" spans="2:5" ht="15">
      <c r="B908" s="5"/>
      <c r="C908" s="80"/>
      <c r="D908" s="6"/>
      <c r="E908" s="6"/>
    </row>
    <row r="909" spans="2:5" ht="15">
      <c r="B909" s="5"/>
      <c r="C909" s="80"/>
      <c r="D909" s="6"/>
      <c r="E909" s="6"/>
    </row>
    <row r="910" spans="2:5" ht="15">
      <c r="B910" s="5"/>
      <c r="C910" s="80"/>
      <c r="D910" s="6"/>
      <c r="E910" s="6"/>
    </row>
    <row r="911" spans="2:5" ht="15">
      <c r="B911" s="5"/>
      <c r="C911" s="80"/>
      <c r="D911" s="6"/>
      <c r="E911" s="6"/>
    </row>
    <row r="912" spans="2:5" ht="15">
      <c r="B912" s="5"/>
      <c r="C912" s="80"/>
      <c r="D912" s="6"/>
      <c r="E912" s="6"/>
    </row>
    <row r="913" spans="2:5" ht="15">
      <c r="B913" s="5"/>
      <c r="C913" s="80"/>
      <c r="D913" s="6"/>
      <c r="E913" s="6"/>
    </row>
    <row r="914" spans="2:5" ht="15">
      <c r="B914" s="5"/>
      <c r="C914" s="80"/>
      <c r="D914" s="6"/>
      <c r="E914" s="6"/>
    </row>
    <row r="915" spans="2:5" ht="15">
      <c r="B915" s="5"/>
      <c r="C915" s="80"/>
      <c r="D915" s="6"/>
      <c r="E915" s="6"/>
    </row>
    <row r="916" spans="2:5" ht="15">
      <c r="B916" s="5"/>
      <c r="C916" s="80"/>
      <c r="D916" s="6"/>
      <c r="E916" s="6"/>
    </row>
    <row r="917" spans="2:5" ht="15">
      <c r="B917" s="5"/>
      <c r="C917" s="80"/>
      <c r="D917" s="6"/>
      <c r="E917" s="6"/>
    </row>
    <row r="918" spans="2:5" ht="15">
      <c r="B918" s="5"/>
      <c r="C918" s="80"/>
      <c r="D918" s="6"/>
      <c r="E918" s="6"/>
    </row>
    <row r="919" spans="2:5" ht="15">
      <c r="B919" s="5"/>
      <c r="C919" s="80"/>
      <c r="D919" s="6"/>
      <c r="E919" s="6"/>
    </row>
    <row r="920" spans="2:5" ht="15">
      <c r="B920" s="5"/>
      <c r="C920" s="80"/>
      <c r="D920" s="6"/>
      <c r="E920" s="6"/>
    </row>
    <row r="921" spans="2:5" ht="15">
      <c r="B921" s="5"/>
      <c r="C921" s="80"/>
      <c r="D921" s="6"/>
      <c r="E921" s="6"/>
    </row>
    <row r="922" spans="2:5" ht="15">
      <c r="B922" s="5"/>
      <c r="C922" s="80"/>
      <c r="D922" s="6"/>
      <c r="E922" s="6"/>
    </row>
    <row r="923" spans="2:5" ht="15">
      <c r="B923" s="5"/>
      <c r="C923" s="80"/>
      <c r="D923" s="6"/>
      <c r="E923" s="6"/>
    </row>
    <row r="924" spans="2:5" ht="15">
      <c r="B924" s="5"/>
      <c r="C924" s="80"/>
      <c r="D924" s="6"/>
      <c r="E924" s="6"/>
    </row>
    <row r="925" spans="2:5" ht="15">
      <c r="B925" s="5"/>
      <c r="C925" s="80"/>
      <c r="D925" s="6"/>
      <c r="E925" s="6"/>
    </row>
    <row r="926" spans="2:5" ht="15">
      <c r="B926" s="5"/>
      <c r="C926" s="80"/>
      <c r="D926" s="6"/>
      <c r="E926" s="6"/>
    </row>
    <row r="927" spans="2:5" ht="15">
      <c r="B927" s="5"/>
      <c r="C927" s="80"/>
      <c r="D927" s="6"/>
      <c r="E927" s="6"/>
    </row>
    <row r="928" spans="2:5" ht="15">
      <c r="B928" s="5"/>
      <c r="C928" s="80"/>
      <c r="D928" s="6"/>
      <c r="E928" s="6"/>
    </row>
    <row r="929" spans="2:5" ht="15">
      <c r="B929" s="5"/>
      <c r="C929" s="80"/>
      <c r="D929" s="6"/>
      <c r="E929" s="6"/>
    </row>
    <row r="930" spans="2:5" ht="15">
      <c r="B930" s="5"/>
      <c r="C930" s="80"/>
      <c r="D930" s="6"/>
      <c r="E930" s="6"/>
    </row>
    <row r="931" spans="2:5" ht="15">
      <c r="B931" s="5"/>
      <c r="C931" s="80"/>
      <c r="D931" s="6"/>
      <c r="E931" s="6"/>
    </row>
    <row r="932" spans="2:5" ht="15">
      <c r="B932" s="5"/>
      <c r="C932" s="80"/>
      <c r="D932" s="6"/>
      <c r="E932" s="6"/>
    </row>
    <row r="933" spans="2:5" ht="15">
      <c r="B933" s="5"/>
      <c r="C933" s="80"/>
      <c r="D933" s="6"/>
      <c r="E933" s="6"/>
    </row>
    <row r="934" spans="2:5" ht="15">
      <c r="B934" s="5"/>
      <c r="C934" s="80"/>
      <c r="D934" s="6"/>
      <c r="E934" s="6"/>
    </row>
    <row r="935" spans="2:5" ht="15">
      <c r="B935" s="5"/>
      <c r="C935" s="80"/>
      <c r="D935" s="6"/>
      <c r="E935" s="6"/>
    </row>
    <row r="936" spans="2:5" ht="15">
      <c r="B936" s="5"/>
      <c r="C936" s="80"/>
      <c r="D936" s="6"/>
      <c r="E936" s="6"/>
    </row>
    <row r="937" spans="2:5" ht="15">
      <c r="B937" s="5"/>
      <c r="C937" s="80"/>
      <c r="D937" s="6"/>
      <c r="E937" s="6"/>
    </row>
    <row r="938" spans="2:5" ht="15">
      <c r="B938" s="5"/>
      <c r="C938" s="80"/>
      <c r="D938" s="6"/>
      <c r="E938" s="6"/>
    </row>
    <row r="939" spans="2:5" ht="15">
      <c r="B939" s="5"/>
      <c r="C939" s="80"/>
      <c r="D939" s="6"/>
      <c r="E939" s="6"/>
    </row>
    <row r="940" spans="2:5" ht="15">
      <c r="B940" s="5"/>
      <c r="C940" s="80"/>
      <c r="D940" s="6"/>
      <c r="E940" s="6"/>
    </row>
    <row r="941" spans="2:5" ht="15">
      <c r="B941" s="5"/>
      <c r="C941" s="80"/>
      <c r="D941" s="6"/>
      <c r="E941" s="6"/>
    </row>
    <row r="942" spans="2:5" ht="15">
      <c r="B942" s="5"/>
      <c r="C942" s="80"/>
      <c r="D942" s="6"/>
      <c r="E942" s="6"/>
    </row>
    <row r="943" spans="2:5" ht="15">
      <c r="B943" s="5"/>
      <c r="C943" s="80"/>
      <c r="D943" s="6"/>
      <c r="E943" s="6"/>
    </row>
    <row r="944" spans="2:5" ht="15">
      <c r="B944" s="5"/>
      <c r="C944" s="80"/>
      <c r="D944" s="6"/>
      <c r="E944" s="6"/>
    </row>
    <row r="945" spans="2:5" ht="15">
      <c r="B945" s="5"/>
      <c r="C945" s="80"/>
      <c r="D945" s="6"/>
      <c r="E945" s="6"/>
    </row>
    <row r="946" spans="2:5" ht="15">
      <c r="B946" s="5"/>
      <c r="C946" s="80"/>
      <c r="D946" s="6"/>
      <c r="E946" s="6"/>
    </row>
    <row r="947" spans="2:5" ht="15">
      <c r="B947" s="5"/>
      <c r="C947" s="80"/>
      <c r="D947" s="6"/>
      <c r="E947" s="6"/>
    </row>
    <row r="948" spans="2:5" ht="15">
      <c r="B948" s="5"/>
      <c r="C948" s="80"/>
      <c r="D948" s="6"/>
      <c r="E948" s="6"/>
    </row>
    <row r="949" spans="2:5" ht="15">
      <c r="B949" s="5"/>
      <c r="C949" s="80"/>
      <c r="D949" s="6"/>
      <c r="E949" s="6"/>
    </row>
    <row r="950" spans="2:5" ht="15">
      <c r="B950" s="5"/>
      <c r="C950" s="80"/>
      <c r="D950" s="6"/>
      <c r="E950" s="6"/>
    </row>
    <row r="951" spans="2:5" ht="15">
      <c r="B951" s="5"/>
      <c r="C951" s="80"/>
      <c r="D951" s="6"/>
      <c r="E951" s="6"/>
    </row>
    <row r="952" spans="2:5" ht="15">
      <c r="B952" s="5"/>
      <c r="C952" s="80"/>
      <c r="D952" s="6"/>
      <c r="E952" s="6"/>
    </row>
    <row r="953" spans="2:5" ht="15">
      <c r="B953" s="5"/>
      <c r="C953" s="80"/>
      <c r="D953" s="6"/>
      <c r="E953" s="6"/>
    </row>
    <row r="954" spans="2:5" ht="15">
      <c r="B954" s="5"/>
      <c r="C954" s="80"/>
      <c r="D954" s="6"/>
      <c r="E954" s="6"/>
    </row>
    <row r="955" spans="2:5" ht="15">
      <c r="B955" s="5"/>
      <c r="C955" s="80"/>
      <c r="D955" s="6"/>
      <c r="E955" s="6"/>
    </row>
    <row r="956" spans="2:5" ht="15">
      <c r="B956" s="5"/>
      <c r="C956" s="80"/>
      <c r="D956" s="6"/>
      <c r="E956" s="6"/>
    </row>
    <row r="957" spans="2:5" ht="15">
      <c r="B957" s="5"/>
      <c r="C957" s="80"/>
      <c r="D957" s="6"/>
      <c r="E957" s="6"/>
    </row>
    <row r="958" spans="2:5" ht="15">
      <c r="B958" s="5"/>
      <c r="C958" s="80"/>
      <c r="D958" s="6"/>
      <c r="E958" s="6"/>
    </row>
    <row r="959" spans="2:5" ht="15">
      <c r="B959" s="5"/>
      <c r="C959" s="80"/>
      <c r="D959" s="6"/>
      <c r="E959" s="6"/>
    </row>
    <row r="960" spans="2:5" ht="15">
      <c r="B960" s="5"/>
      <c r="C960" s="80"/>
      <c r="D960" s="6"/>
      <c r="E960" s="6"/>
    </row>
    <row r="961" spans="2:5" ht="15">
      <c r="B961" s="5"/>
      <c r="C961" s="80"/>
      <c r="D961" s="6"/>
      <c r="E961" s="6"/>
    </row>
    <row r="962" spans="2:5" ht="15">
      <c r="B962" s="5"/>
      <c r="C962" s="80"/>
      <c r="D962" s="6"/>
      <c r="E962" s="6"/>
    </row>
    <row r="963" spans="2:5" ht="15">
      <c r="B963" s="5"/>
      <c r="C963" s="80"/>
      <c r="D963" s="6"/>
      <c r="E963" s="6"/>
    </row>
    <row r="964" spans="2:5" ht="15">
      <c r="B964" s="5"/>
      <c r="C964" s="80"/>
      <c r="D964" s="6"/>
      <c r="E964" s="6"/>
    </row>
    <row r="965" spans="2:5" ht="15">
      <c r="B965" s="5"/>
      <c r="C965" s="80"/>
      <c r="D965" s="6"/>
      <c r="E965" s="6"/>
    </row>
    <row r="966" spans="2:5" ht="15">
      <c r="B966" s="5"/>
      <c r="C966" s="80"/>
      <c r="D966" s="6"/>
      <c r="E966" s="6"/>
    </row>
    <row r="967" spans="2:5" ht="15">
      <c r="B967" s="5"/>
      <c r="C967" s="80"/>
      <c r="D967" s="6"/>
      <c r="E967" s="6"/>
    </row>
    <row r="968" spans="2:5" ht="15">
      <c r="B968" s="5"/>
      <c r="C968" s="80"/>
      <c r="D968" s="6"/>
      <c r="E968" s="6"/>
    </row>
    <row r="969" spans="2:5" ht="15">
      <c r="B969" s="5"/>
      <c r="C969" s="80"/>
      <c r="D969" s="6"/>
      <c r="E969" s="6"/>
    </row>
    <row r="970" spans="2:5" ht="15">
      <c r="B970" s="5"/>
      <c r="C970" s="80"/>
      <c r="D970" s="6"/>
      <c r="E970" s="6"/>
    </row>
    <row r="971" spans="2:5" ht="15">
      <c r="B971" s="5"/>
      <c r="C971" s="80"/>
      <c r="D971" s="6"/>
      <c r="E971" s="6"/>
    </row>
    <row r="972" spans="2:5" ht="15">
      <c r="B972" s="5"/>
      <c r="C972" s="80"/>
      <c r="D972" s="6"/>
      <c r="E972" s="6"/>
    </row>
    <row r="973" spans="2:5" ht="15">
      <c r="B973" s="5"/>
      <c r="C973" s="80"/>
      <c r="D973" s="6"/>
      <c r="E973" s="6"/>
    </row>
    <row r="974" spans="2:5" ht="15">
      <c r="B974" s="5"/>
      <c r="C974" s="80"/>
      <c r="D974" s="6"/>
      <c r="E974" s="6"/>
    </row>
    <row r="975" spans="2:5" ht="15">
      <c r="B975" s="5"/>
      <c r="C975" s="80"/>
      <c r="D975" s="6"/>
      <c r="E975" s="6"/>
    </row>
    <row r="976" spans="2:5" ht="15">
      <c r="B976" s="5"/>
      <c r="C976" s="80"/>
      <c r="D976" s="6"/>
      <c r="E976" s="6"/>
    </row>
    <row r="977" spans="2:5" ht="15">
      <c r="B977" s="5"/>
      <c r="C977" s="80"/>
      <c r="D977" s="6"/>
      <c r="E977" s="6"/>
    </row>
    <row r="978" spans="2:5" ht="15">
      <c r="B978" s="5"/>
      <c r="C978" s="80"/>
      <c r="D978" s="6"/>
      <c r="E978" s="6"/>
    </row>
    <row r="979" spans="2:5" ht="15">
      <c r="B979" s="5"/>
      <c r="C979" s="80"/>
      <c r="D979" s="6"/>
      <c r="E979" s="6"/>
    </row>
    <row r="980" spans="2:5" ht="15">
      <c r="B980" s="5"/>
      <c r="C980" s="80"/>
      <c r="D980" s="6"/>
      <c r="E980" s="6"/>
    </row>
    <row r="981" spans="2:5" ht="15">
      <c r="B981" s="5"/>
      <c r="C981" s="80"/>
      <c r="D981" s="6"/>
      <c r="E981" s="6"/>
    </row>
    <row r="982" spans="2:5" ht="15">
      <c r="B982" s="5"/>
      <c r="C982" s="80"/>
      <c r="D982" s="6"/>
      <c r="E982" s="6"/>
    </row>
    <row r="983" spans="2:5" ht="15">
      <c r="B983" s="5"/>
      <c r="C983" s="80"/>
      <c r="D983" s="6"/>
      <c r="E983" s="6"/>
    </row>
    <row r="984" spans="2:5" ht="15">
      <c r="B984" s="5"/>
      <c r="C984" s="80"/>
      <c r="D984" s="6"/>
      <c r="E984" s="6"/>
    </row>
    <row r="985" spans="2:5" ht="15">
      <c r="B985" s="5"/>
      <c r="C985" s="80"/>
      <c r="D985" s="6"/>
      <c r="E985" s="6"/>
    </row>
    <row r="986" spans="2:5" ht="15">
      <c r="B986" s="5"/>
      <c r="C986" s="80"/>
      <c r="D986" s="6"/>
      <c r="E986" s="6"/>
    </row>
    <row r="987" spans="2:5" ht="15">
      <c r="B987" s="5"/>
      <c r="C987" s="80"/>
      <c r="D987" s="6"/>
      <c r="E987" s="6"/>
    </row>
    <row r="988" spans="2:5" ht="15">
      <c r="B988" s="5"/>
      <c r="C988" s="80"/>
      <c r="D988" s="6"/>
      <c r="E988" s="6"/>
    </row>
    <row r="989" spans="2:5" ht="15">
      <c r="B989" s="5"/>
      <c r="C989" s="80"/>
      <c r="D989" s="6"/>
      <c r="E989" s="6"/>
    </row>
    <row r="990" spans="2:5" ht="15">
      <c r="B990" s="5"/>
      <c r="C990" s="80"/>
      <c r="D990" s="6"/>
      <c r="E990" s="6"/>
    </row>
    <row r="991" spans="2:5" ht="15">
      <c r="B991" s="5"/>
      <c r="C991" s="80"/>
      <c r="D991" s="6"/>
      <c r="E991" s="6"/>
    </row>
    <row r="992" spans="2:5" ht="15">
      <c r="B992" s="5"/>
      <c r="C992" s="80"/>
      <c r="D992" s="6"/>
      <c r="E992" s="6"/>
    </row>
    <row r="993" spans="2:5" ht="15">
      <c r="B993" s="5"/>
      <c r="C993" s="80"/>
      <c r="D993" s="6"/>
      <c r="E993" s="6"/>
    </row>
    <row r="994" spans="2:5" ht="15">
      <c r="B994" s="5"/>
      <c r="C994" s="80"/>
      <c r="D994" s="6"/>
      <c r="E994" s="6"/>
    </row>
    <row r="995" spans="2:5" ht="15">
      <c r="B995" s="5"/>
      <c r="C995" s="80"/>
      <c r="D995" s="6"/>
      <c r="E995" s="6"/>
    </row>
    <row r="996" spans="2:5" ht="15">
      <c r="B996" s="5"/>
      <c r="C996" s="80"/>
      <c r="D996" s="6"/>
      <c r="E996" s="6"/>
    </row>
    <row r="997" spans="2:5" ht="15">
      <c r="B997" s="5"/>
      <c r="C997" s="80"/>
      <c r="D997" s="6"/>
      <c r="E997" s="6"/>
    </row>
    <row r="998" spans="2:5" ht="15">
      <c r="B998" s="5"/>
      <c r="C998" s="80"/>
      <c r="D998" s="6"/>
      <c r="E998" s="6"/>
    </row>
    <row r="999" spans="2:5" ht="15">
      <c r="B999" s="5"/>
      <c r="C999" s="80"/>
      <c r="D999" s="6"/>
      <c r="E999" s="6"/>
    </row>
    <row r="1000" spans="2:5" ht="15">
      <c r="B1000" s="5"/>
      <c r="C1000" s="80"/>
      <c r="D1000" s="6"/>
      <c r="E1000" s="6"/>
    </row>
    <row r="1001" spans="2:5" ht="15">
      <c r="B1001" s="5"/>
      <c r="C1001" s="80"/>
      <c r="D1001" s="6"/>
      <c r="E1001" s="6"/>
    </row>
    <row r="1002" spans="2:5" ht="15">
      <c r="B1002" s="5"/>
      <c r="C1002" s="80"/>
      <c r="D1002" s="6"/>
      <c r="E1002" s="6"/>
    </row>
    <row r="1003" spans="2:5" ht="15">
      <c r="B1003" s="5"/>
      <c r="C1003" s="80"/>
      <c r="D1003" s="6"/>
      <c r="E1003" s="6"/>
    </row>
    <row r="1004" spans="2:5" ht="15">
      <c r="B1004" s="5"/>
      <c r="C1004" s="80"/>
      <c r="D1004" s="6"/>
      <c r="E1004" s="6"/>
    </row>
    <row r="1005" spans="2:5" ht="15">
      <c r="B1005" s="5"/>
      <c r="C1005" s="80"/>
      <c r="D1005" s="6"/>
      <c r="E1005" s="6"/>
    </row>
    <row r="1006" spans="2:5" ht="15">
      <c r="B1006" s="5"/>
      <c r="C1006" s="80"/>
      <c r="D1006" s="6"/>
      <c r="E1006" s="6"/>
    </row>
    <row r="1007" spans="2:5" ht="15">
      <c r="B1007" s="5"/>
      <c r="C1007" s="80"/>
      <c r="D1007" s="6"/>
      <c r="E1007" s="6"/>
    </row>
    <row r="1008" spans="2:5" ht="15">
      <c r="B1008" s="5"/>
      <c r="C1008" s="80"/>
      <c r="D1008" s="6"/>
      <c r="E1008" s="6"/>
    </row>
    <row r="1009" spans="2:5" ht="15">
      <c r="B1009" s="5"/>
      <c r="C1009" s="80"/>
      <c r="D1009" s="6"/>
      <c r="E1009" s="6"/>
    </row>
    <row r="1010" spans="2:5" ht="15">
      <c r="B1010" s="5"/>
      <c r="C1010" s="80"/>
      <c r="D1010" s="6"/>
      <c r="E1010" s="6"/>
    </row>
    <row r="1011" spans="2:5" ht="15">
      <c r="B1011" s="5"/>
      <c r="C1011" s="80"/>
      <c r="D1011" s="6"/>
      <c r="E1011" s="6"/>
    </row>
    <row r="1012" spans="2:5" ht="15">
      <c r="B1012" s="5"/>
      <c r="C1012" s="80"/>
      <c r="D1012" s="6"/>
      <c r="E1012" s="6"/>
    </row>
    <row r="1013" spans="2:5" ht="15">
      <c r="B1013" s="5"/>
      <c r="C1013" s="80"/>
      <c r="D1013" s="6"/>
      <c r="E1013" s="6"/>
    </row>
    <row r="1014" spans="2:5" ht="15">
      <c r="B1014" s="5"/>
      <c r="C1014" s="80"/>
      <c r="D1014" s="6"/>
      <c r="E1014" s="6"/>
    </row>
    <row r="1015" spans="2:5" ht="15">
      <c r="B1015" s="5"/>
      <c r="C1015" s="80"/>
      <c r="D1015" s="6"/>
      <c r="E1015" s="6"/>
    </row>
    <row r="1016" spans="2:5" ht="15">
      <c r="B1016" s="5"/>
      <c r="C1016" s="80"/>
      <c r="D1016" s="6"/>
      <c r="E1016" s="6"/>
    </row>
    <row r="1017" spans="2:5" ht="15">
      <c r="B1017" s="5"/>
      <c r="C1017" s="80"/>
      <c r="D1017" s="6"/>
      <c r="E1017" s="6"/>
    </row>
    <row r="1018" spans="2:5" ht="15">
      <c r="B1018" s="5"/>
      <c r="C1018" s="80"/>
      <c r="D1018" s="6"/>
      <c r="E1018" s="6"/>
    </row>
    <row r="1019" spans="2:5" ht="15">
      <c r="B1019" s="5"/>
      <c r="C1019" s="80"/>
      <c r="D1019" s="6"/>
      <c r="E1019" s="6"/>
    </row>
    <row r="1020" spans="2:5" ht="15">
      <c r="B1020" s="5"/>
      <c r="C1020" s="80"/>
      <c r="D1020" s="6"/>
      <c r="E1020" s="6"/>
    </row>
    <row r="1021" spans="2:5" ht="15">
      <c r="B1021" s="5"/>
      <c r="C1021" s="80"/>
      <c r="D1021" s="6"/>
      <c r="E1021" s="6"/>
    </row>
    <row r="1022" spans="2:5" ht="15">
      <c r="B1022" s="5"/>
      <c r="C1022" s="80"/>
      <c r="D1022" s="6"/>
      <c r="E1022" s="6"/>
    </row>
    <row r="1023" spans="2:5" ht="15">
      <c r="B1023" s="5"/>
      <c r="C1023" s="80"/>
      <c r="D1023" s="6"/>
      <c r="E1023" s="6"/>
    </row>
    <row r="1024" spans="2:5" ht="15">
      <c r="B1024" s="5"/>
      <c r="C1024" s="80"/>
      <c r="D1024" s="6"/>
      <c r="E1024" s="6"/>
    </row>
    <row r="1025" spans="2:5" ht="15">
      <c r="B1025" s="5"/>
      <c r="C1025" s="80"/>
      <c r="D1025" s="6"/>
      <c r="E1025" s="6"/>
    </row>
    <row r="1026" spans="2:5" ht="15">
      <c r="B1026" s="5"/>
      <c r="C1026" s="80"/>
      <c r="D1026" s="6"/>
      <c r="E1026" s="6"/>
    </row>
    <row r="1027" spans="2:5" ht="15">
      <c r="B1027" s="5"/>
      <c r="C1027" s="80"/>
      <c r="D1027" s="6"/>
      <c r="E1027" s="6"/>
    </row>
    <row r="1028" spans="2:5" ht="15">
      <c r="B1028" s="5"/>
      <c r="C1028" s="80"/>
      <c r="D1028" s="6"/>
      <c r="E1028" s="6"/>
    </row>
    <row r="1029" spans="2:5" ht="15">
      <c r="B1029" s="5"/>
      <c r="C1029" s="80"/>
      <c r="D1029" s="6"/>
      <c r="E1029" s="6"/>
    </row>
    <row r="1030" spans="2:5" ht="15">
      <c r="B1030" s="5"/>
      <c r="C1030" s="80"/>
      <c r="D1030" s="6"/>
      <c r="E1030" s="6"/>
    </row>
    <row r="1031" spans="2:5" ht="15">
      <c r="B1031" s="5"/>
      <c r="C1031" s="80"/>
      <c r="D1031" s="6"/>
      <c r="E1031" s="6"/>
    </row>
    <row r="1032" spans="2:5" ht="15">
      <c r="B1032" s="5"/>
      <c r="C1032" s="80"/>
      <c r="D1032" s="6"/>
      <c r="E1032" s="6"/>
    </row>
    <row r="1033" spans="2:5" ht="15">
      <c r="B1033" s="5"/>
      <c r="C1033" s="80"/>
      <c r="D1033" s="6"/>
      <c r="E1033" s="6"/>
    </row>
    <row r="1034" spans="2:5" ht="15">
      <c r="B1034" s="5"/>
      <c r="C1034" s="80"/>
      <c r="D1034" s="6"/>
      <c r="E1034" s="6"/>
    </row>
    <row r="1035" spans="2:5" ht="15">
      <c r="B1035" s="5"/>
      <c r="C1035" s="80"/>
      <c r="D1035" s="6"/>
      <c r="E1035" s="6"/>
    </row>
    <row r="1036" spans="2:5" ht="15">
      <c r="B1036" s="5"/>
      <c r="C1036" s="80"/>
      <c r="D1036" s="6"/>
      <c r="E1036" s="6"/>
    </row>
    <row r="1037" spans="2:5" ht="15">
      <c r="B1037" s="5"/>
      <c r="C1037" s="80"/>
      <c r="D1037" s="6"/>
      <c r="E1037" s="6"/>
    </row>
    <row r="1038" spans="2:5" ht="15">
      <c r="B1038" s="5"/>
      <c r="C1038" s="80"/>
      <c r="D1038" s="6"/>
      <c r="E1038" s="6"/>
    </row>
    <row r="1039" spans="2:5" ht="15">
      <c r="B1039" s="5"/>
      <c r="C1039" s="80"/>
      <c r="D1039" s="6"/>
      <c r="E1039" s="6"/>
    </row>
    <row r="1040" spans="2:5" ht="15">
      <c r="B1040" s="5"/>
      <c r="C1040" s="80"/>
      <c r="D1040" s="6"/>
      <c r="E1040" s="6"/>
    </row>
    <row r="1041" spans="2:5" ht="15">
      <c r="B1041" s="5"/>
      <c r="C1041" s="80"/>
      <c r="D1041" s="6"/>
      <c r="E1041" s="6"/>
    </row>
    <row r="1042" spans="2:5" ht="15">
      <c r="B1042" s="5"/>
      <c r="C1042" s="80"/>
      <c r="D1042" s="6"/>
      <c r="E1042" s="6"/>
    </row>
    <row r="1043" spans="2:5" ht="15">
      <c r="B1043" s="5"/>
      <c r="C1043" s="80"/>
      <c r="D1043" s="6"/>
      <c r="E1043" s="6"/>
    </row>
    <row r="1044" spans="2:5" ht="15">
      <c r="B1044" s="5"/>
      <c r="C1044" s="80"/>
      <c r="D1044" s="6"/>
      <c r="E1044" s="6"/>
    </row>
    <row r="1045" spans="2:5" ht="15">
      <c r="B1045" s="5"/>
      <c r="C1045" s="80"/>
      <c r="D1045" s="6"/>
      <c r="E1045" s="6"/>
    </row>
    <row r="1046" spans="2:5" ht="15">
      <c r="B1046" s="5"/>
      <c r="C1046" s="80"/>
      <c r="D1046" s="6"/>
      <c r="E1046" s="6"/>
    </row>
    <row r="1047" spans="2:5" ht="15">
      <c r="B1047" s="5"/>
      <c r="C1047" s="80"/>
      <c r="D1047" s="6"/>
      <c r="E1047" s="6"/>
    </row>
    <row r="1048" spans="2:5" ht="15">
      <c r="B1048" s="5"/>
      <c r="C1048" s="80"/>
      <c r="D1048" s="6"/>
      <c r="E1048" s="6"/>
    </row>
    <row r="1049" spans="2:5" ht="15">
      <c r="B1049" s="5"/>
      <c r="C1049" s="80"/>
      <c r="D1049" s="6"/>
      <c r="E1049" s="6"/>
    </row>
    <row r="1050" spans="2:5" ht="15">
      <c r="B1050" s="5"/>
      <c r="C1050" s="80"/>
      <c r="D1050" s="6"/>
      <c r="E1050" s="6"/>
    </row>
    <row r="1051" spans="2:5" ht="15">
      <c r="B1051" s="5"/>
      <c r="C1051" s="80"/>
      <c r="D1051" s="6"/>
      <c r="E1051" s="6"/>
    </row>
    <row r="1052" spans="2:5" ht="15">
      <c r="B1052" s="5"/>
      <c r="C1052" s="80"/>
      <c r="D1052" s="6"/>
      <c r="E1052" s="6"/>
    </row>
    <row r="1053" spans="2:5" ht="15">
      <c r="B1053" s="5"/>
      <c r="C1053" s="80"/>
      <c r="D1053" s="6"/>
      <c r="E1053" s="6"/>
    </row>
    <row r="1054" spans="2:5" ht="15">
      <c r="B1054" s="5"/>
      <c r="C1054" s="80"/>
      <c r="D1054" s="6"/>
      <c r="E1054" s="6"/>
    </row>
    <row r="1055" spans="2:5" ht="15">
      <c r="B1055" s="5"/>
      <c r="C1055" s="80"/>
      <c r="D1055" s="6"/>
      <c r="E1055" s="6"/>
    </row>
    <row r="1056" spans="2:5" ht="15">
      <c r="B1056" s="5"/>
      <c r="C1056" s="80"/>
      <c r="D1056" s="6"/>
      <c r="E1056" s="6"/>
    </row>
    <row r="1057" spans="2:5" ht="15">
      <c r="B1057" s="5"/>
      <c r="C1057" s="80"/>
      <c r="D1057" s="6"/>
      <c r="E1057" s="6"/>
    </row>
    <row r="1058" spans="2:5" ht="15">
      <c r="B1058" s="5"/>
      <c r="C1058" s="80"/>
      <c r="D1058" s="6"/>
      <c r="E1058" s="6"/>
    </row>
    <row r="1059" spans="2:5" ht="15">
      <c r="B1059" s="5"/>
      <c r="C1059" s="80"/>
      <c r="D1059" s="6"/>
      <c r="E1059" s="6"/>
    </row>
    <row r="1060" spans="2:5" ht="15">
      <c r="B1060" s="5"/>
      <c r="C1060" s="80"/>
      <c r="D1060" s="6"/>
      <c r="E1060" s="6"/>
    </row>
    <row r="1061" spans="2:5" ht="15">
      <c r="B1061" s="5"/>
      <c r="C1061" s="80"/>
      <c r="D1061" s="6"/>
      <c r="E1061" s="6"/>
    </row>
    <row r="1062" spans="2:5" ht="15">
      <c r="B1062" s="5"/>
      <c r="C1062" s="80"/>
      <c r="D1062" s="6"/>
      <c r="E1062" s="6"/>
    </row>
    <row r="1063" spans="2:5" ht="15">
      <c r="B1063" s="5"/>
      <c r="C1063" s="80"/>
      <c r="D1063" s="6"/>
      <c r="E1063" s="6"/>
    </row>
    <row r="1064" spans="2:5" ht="15">
      <c r="B1064" s="5"/>
      <c r="C1064" s="80"/>
      <c r="D1064" s="6"/>
      <c r="E1064" s="6"/>
    </row>
    <row r="1065" spans="2:5" ht="15">
      <c r="B1065" s="5"/>
      <c r="C1065" s="80"/>
      <c r="D1065" s="6"/>
      <c r="E1065" s="6"/>
    </row>
    <row r="1066" spans="2:5" ht="15">
      <c r="B1066" s="5"/>
      <c r="C1066" s="80"/>
      <c r="D1066" s="6"/>
      <c r="E1066" s="6"/>
    </row>
    <row r="1067" spans="2:5" ht="15">
      <c r="B1067" s="5"/>
      <c r="C1067" s="80"/>
      <c r="D1067" s="6"/>
      <c r="E1067" s="6"/>
    </row>
    <row r="1068" spans="2:5" ht="15">
      <c r="B1068" s="5"/>
      <c r="C1068" s="80"/>
      <c r="D1068" s="6"/>
      <c r="E1068" s="6"/>
    </row>
    <row r="1069" spans="2:5" ht="15">
      <c r="B1069" s="5"/>
      <c r="C1069" s="80"/>
      <c r="D1069" s="6"/>
      <c r="E1069" s="6"/>
    </row>
    <row r="1070" spans="2:5" ht="15">
      <c r="B1070" s="5"/>
      <c r="C1070" s="80"/>
      <c r="D1070" s="6"/>
      <c r="E1070" s="6"/>
    </row>
    <row r="1071" spans="2:5" ht="15">
      <c r="B1071" s="5"/>
      <c r="C1071" s="80"/>
      <c r="D1071" s="6"/>
      <c r="E1071" s="6"/>
    </row>
    <row r="1072" spans="2:5" ht="15">
      <c r="B1072" s="5"/>
      <c r="C1072" s="80"/>
      <c r="D1072" s="6"/>
      <c r="E1072" s="6"/>
    </row>
    <row r="1073" spans="2:5" ht="15">
      <c r="B1073" s="5"/>
      <c r="C1073" s="80"/>
      <c r="D1073" s="6"/>
      <c r="E1073" s="6"/>
    </row>
    <row r="1074" spans="2:5" ht="15">
      <c r="B1074" s="5"/>
      <c r="C1074" s="80"/>
      <c r="D1074" s="6"/>
      <c r="E1074" s="6"/>
    </row>
    <row r="1075" spans="2:5" ht="15">
      <c r="B1075" s="5"/>
      <c r="C1075" s="80"/>
      <c r="D1075" s="6"/>
      <c r="E1075" s="6"/>
    </row>
    <row r="1076" spans="2:5" ht="15">
      <c r="B1076" s="5"/>
      <c r="C1076" s="80"/>
      <c r="D1076" s="6"/>
      <c r="E1076" s="6"/>
    </row>
    <row r="1077" spans="2:5" ht="15">
      <c r="B1077" s="5"/>
      <c r="C1077" s="80"/>
      <c r="D1077" s="6"/>
      <c r="E1077" s="6"/>
    </row>
    <row r="1078" spans="2:5" ht="15">
      <c r="B1078" s="5"/>
      <c r="C1078" s="80"/>
      <c r="D1078" s="6"/>
      <c r="E1078" s="6"/>
    </row>
    <row r="1079" spans="2:5" ht="15">
      <c r="B1079" s="5"/>
      <c r="C1079" s="80"/>
      <c r="D1079" s="6"/>
      <c r="E1079" s="6"/>
    </row>
    <row r="1080" spans="2:5" ht="15">
      <c r="B1080" s="5"/>
      <c r="C1080" s="80"/>
      <c r="D1080" s="6"/>
      <c r="E1080" s="6"/>
    </row>
    <row r="1081" spans="2:5" ht="15">
      <c r="B1081" s="5"/>
      <c r="C1081" s="80"/>
      <c r="D1081" s="6"/>
      <c r="E1081" s="6"/>
    </row>
    <row r="1082" spans="2:5" ht="15">
      <c r="B1082" s="5"/>
      <c r="C1082" s="80"/>
      <c r="D1082" s="6"/>
      <c r="E1082" s="6"/>
    </row>
    <row r="1083" spans="2:5" ht="15">
      <c r="B1083" s="5"/>
      <c r="C1083" s="80"/>
      <c r="D1083" s="6"/>
      <c r="E1083" s="6"/>
    </row>
    <row r="1084" spans="2:5" ht="15">
      <c r="B1084" s="5"/>
      <c r="C1084" s="80"/>
      <c r="D1084" s="6"/>
      <c r="E1084" s="6"/>
    </row>
    <row r="1085" spans="2:5" ht="15">
      <c r="B1085" s="5"/>
      <c r="C1085" s="80"/>
      <c r="D1085" s="6"/>
      <c r="E1085" s="6"/>
    </row>
    <row r="1086" spans="2:5" ht="15">
      <c r="B1086" s="5"/>
      <c r="C1086" s="80"/>
      <c r="D1086" s="6"/>
      <c r="E1086" s="6"/>
    </row>
    <row r="1087" spans="2:5" ht="15">
      <c r="B1087" s="5"/>
      <c r="C1087" s="80"/>
      <c r="D1087" s="6"/>
      <c r="E1087" s="6"/>
    </row>
    <row r="1088" spans="2:5" ht="15">
      <c r="B1088" s="5"/>
      <c r="C1088" s="80"/>
      <c r="D1088" s="6"/>
      <c r="E1088" s="6"/>
    </row>
    <row r="1089" spans="2:5" ht="15">
      <c r="B1089" s="5"/>
      <c r="C1089" s="80"/>
      <c r="D1089" s="6"/>
      <c r="E1089" s="6"/>
    </row>
    <row r="1090" spans="2:5" ht="15">
      <c r="B1090" s="5"/>
      <c r="C1090" s="80"/>
      <c r="D1090" s="6"/>
      <c r="E1090" s="6"/>
    </row>
    <row r="1091" spans="2:5" ht="15">
      <c r="B1091" s="5"/>
      <c r="C1091" s="80"/>
      <c r="D1091" s="6"/>
      <c r="E1091" s="6"/>
    </row>
    <row r="1092" spans="2:5" ht="15">
      <c r="B1092" s="5"/>
      <c r="C1092" s="80"/>
      <c r="D1092" s="6"/>
      <c r="E1092" s="6"/>
    </row>
    <row r="1093" spans="2:5" ht="15">
      <c r="B1093" s="5"/>
      <c r="C1093" s="80"/>
      <c r="D1093" s="6"/>
      <c r="E1093" s="6"/>
    </row>
    <row r="1094" spans="2:5" ht="15">
      <c r="B1094" s="5"/>
      <c r="C1094" s="80"/>
      <c r="D1094" s="6"/>
      <c r="E1094" s="6"/>
    </row>
    <row r="1095" spans="2:5" ht="15">
      <c r="B1095" s="5"/>
      <c r="C1095" s="80"/>
      <c r="D1095" s="6"/>
      <c r="E1095" s="6"/>
    </row>
    <row r="1096" spans="2:5" ht="15">
      <c r="B1096" s="5"/>
      <c r="C1096" s="80"/>
      <c r="D1096" s="6"/>
      <c r="E1096" s="6"/>
    </row>
    <row r="1097" spans="2:5" ht="15">
      <c r="B1097" s="5"/>
      <c r="C1097" s="80"/>
      <c r="D1097" s="6"/>
      <c r="E1097" s="6"/>
    </row>
    <row r="1098" spans="2:5" ht="15">
      <c r="B1098" s="5"/>
      <c r="C1098" s="80"/>
      <c r="D1098" s="6"/>
      <c r="E1098" s="6"/>
    </row>
    <row r="1099" spans="2:5" ht="15">
      <c r="B1099" s="5"/>
      <c r="C1099" s="80"/>
      <c r="D1099" s="6"/>
      <c r="E1099" s="6"/>
    </row>
    <row r="1100" spans="2:5" ht="15">
      <c r="B1100" s="5"/>
      <c r="C1100" s="80"/>
      <c r="D1100" s="6"/>
      <c r="E1100" s="6"/>
    </row>
    <row r="1101" spans="2:5" ht="15">
      <c r="B1101" s="5"/>
      <c r="C1101" s="80"/>
      <c r="D1101" s="6"/>
      <c r="E1101" s="6"/>
    </row>
    <row r="1102" spans="2:5" ht="15">
      <c r="B1102" s="5"/>
      <c r="C1102" s="80"/>
      <c r="D1102" s="6"/>
      <c r="E1102" s="6"/>
    </row>
    <row r="1103" spans="2:5" ht="15">
      <c r="B1103" s="5"/>
      <c r="C1103" s="80"/>
      <c r="D1103" s="6"/>
      <c r="E1103" s="6"/>
    </row>
    <row r="1104" spans="2:5" ht="15">
      <c r="B1104" s="5"/>
      <c r="C1104" s="80"/>
      <c r="D1104" s="6"/>
      <c r="E1104" s="6"/>
    </row>
    <row r="1105" spans="2:5" ht="15">
      <c r="B1105" s="5"/>
      <c r="C1105" s="80"/>
      <c r="D1105" s="6"/>
      <c r="E1105" s="6"/>
    </row>
    <row r="1106" spans="2:5" ht="15">
      <c r="B1106" s="5"/>
      <c r="C1106" s="80"/>
      <c r="D1106" s="6"/>
      <c r="E1106" s="6"/>
    </row>
    <row r="1107" spans="2:5" ht="15">
      <c r="B1107" s="5"/>
      <c r="C1107" s="80"/>
      <c r="D1107" s="6"/>
      <c r="E1107" s="6"/>
    </row>
    <row r="1108" spans="2:5" ht="15">
      <c r="B1108" s="5"/>
      <c r="C1108" s="80"/>
      <c r="D1108" s="6"/>
      <c r="E1108" s="6"/>
    </row>
    <row r="1109" spans="2:5" ht="15">
      <c r="B1109" s="5"/>
      <c r="C1109" s="80"/>
      <c r="D1109" s="6"/>
      <c r="E1109" s="6"/>
    </row>
    <row r="1110" spans="2:5" ht="15">
      <c r="B1110" s="5"/>
      <c r="C1110" s="80"/>
      <c r="D1110" s="6"/>
      <c r="E1110" s="6"/>
    </row>
    <row r="1111" spans="2:5" ht="15">
      <c r="B1111" s="5"/>
      <c r="C1111" s="80"/>
      <c r="D1111" s="6"/>
      <c r="E1111" s="6"/>
    </row>
    <row r="1112" spans="2:5" ht="15">
      <c r="B1112" s="5"/>
      <c r="C1112" s="80"/>
      <c r="D1112" s="6"/>
      <c r="E1112" s="6"/>
    </row>
    <row r="1113" spans="2:5" ht="15">
      <c r="B1113" s="5"/>
      <c r="C1113" s="80"/>
      <c r="D1113" s="6"/>
      <c r="E1113" s="6"/>
    </row>
    <row r="1114" spans="2:5" ht="15">
      <c r="B1114" s="5"/>
      <c r="C1114" s="80"/>
      <c r="D1114" s="6"/>
      <c r="E1114" s="6"/>
    </row>
    <row r="1115" spans="2:5" ht="15">
      <c r="B1115" s="5"/>
      <c r="C1115" s="80"/>
      <c r="D1115" s="6"/>
      <c r="E1115" s="6"/>
    </row>
    <row r="1116" spans="2:5" ht="15">
      <c r="B1116" s="5"/>
      <c r="C1116" s="80"/>
      <c r="D1116" s="6"/>
      <c r="E1116" s="6"/>
    </row>
    <row r="1117" spans="2:5" ht="15">
      <c r="B1117" s="5"/>
      <c r="C1117" s="80"/>
      <c r="D1117" s="6"/>
      <c r="E1117" s="6"/>
    </row>
    <row r="1118" spans="2:5" ht="15">
      <c r="B1118" s="5"/>
      <c r="C1118" s="80"/>
      <c r="D1118" s="6"/>
      <c r="E1118" s="6"/>
    </row>
    <row r="1119" spans="2:5" ht="15">
      <c r="B1119" s="5"/>
      <c r="C1119" s="80"/>
      <c r="D1119" s="6"/>
      <c r="E1119" s="6"/>
    </row>
    <row r="1120" spans="2:5" ht="15">
      <c r="B1120" s="5"/>
      <c r="C1120" s="80"/>
      <c r="D1120" s="6"/>
      <c r="E1120" s="6"/>
    </row>
    <row r="1121" spans="2:5" ht="15">
      <c r="B1121" s="5"/>
      <c r="C1121" s="80"/>
      <c r="D1121" s="6"/>
      <c r="E1121" s="6"/>
    </row>
    <row r="1122" spans="2:5" ht="15">
      <c r="B1122" s="5"/>
      <c r="C1122" s="80"/>
      <c r="D1122" s="6"/>
      <c r="E1122" s="6"/>
    </row>
    <row r="1123" spans="2:5" ht="15">
      <c r="B1123" s="5"/>
      <c r="C1123" s="80"/>
      <c r="D1123" s="6"/>
      <c r="E1123" s="6"/>
    </row>
    <row r="1124" spans="2:5" ht="15">
      <c r="B1124" s="5"/>
      <c r="C1124" s="80"/>
      <c r="D1124" s="6"/>
      <c r="E1124" s="6"/>
    </row>
    <row r="1125" spans="2:5" ht="15">
      <c r="B1125" s="5"/>
      <c r="C1125" s="80"/>
      <c r="D1125" s="6"/>
      <c r="E1125" s="6"/>
    </row>
    <row r="1126" spans="2:5" ht="15">
      <c r="B1126" s="5"/>
      <c r="C1126" s="80"/>
      <c r="D1126" s="6"/>
      <c r="E1126" s="6"/>
    </row>
    <row r="1127" spans="2:5" ht="15">
      <c r="B1127" s="5"/>
      <c r="C1127" s="80"/>
      <c r="D1127" s="6"/>
      <c r="E1127" s="6"/>
    </row>
    <row r="1128" spans="2:5" ht="15">
      <c r="B1128" s="5"/>
      <c r="C1128" s="80"/>
      <c r="D1128" s="6"/>
      <c r="E1128" s="6"/>
    </row>
    <row r="1129" spans="2:5" ht="15">
      <c r="B1129" s="5"/>
      <c r="C1129" s="80"/>
      <c r="D1129" s="6"/>
      <c r="E1129" s="6"/>
    </row>
    <row r="1130" spans="2:5" ht="15">
      <c r="B1130" s="5"/>
      <c r="C1130" s="80"/>
      <c r="D1130" s="6"/>
      <c r="E1130" s="6"/>
    </row>
    <row r="1131" spans="2:5" ht="15">
      <c r="B1131" s="5"/>
      <c r="C1131" s="80"/>
      <c r="D1131" s="6"/>
      <c r="E1131" s="6"/>
    </row>
    <row r="1132" spans="2:5" ht="15">
      <c r="B1132" s="5"/>
      <c r="C1132" s="80"/>
      <c r="D1132" s="6"/>
      <c r="E1132" s="6"/>
    </row>
    <row r="1133" spans="2:5" ht="15">
      <c r="B1133" s="5"/>
      <c r="C1133" s="80"/>
      <c r="D1133" s="6"/>
      <c r="E1133" s="6"/>
    </row>
    <row r="1134" spans="2:5" ht="15">
      <c r="B1134" s="5"/>
      <c r="C1134" s="80"/>
      <c r="D1134" s="6"/>
      <c r="E1134" s="6"/>
    </row>
    <row r="1135" spans="2:5" ht="15">
      <c r="B1135" s="5"/>
      <c r="C1135" s="80"/>
      <c r="D1135" s="6"/>
      <c r="E1135" s="6"/>
    </row>
    <row r="1136" spans="2:5" ht="15">
      <c r="B1136" s="5"/>
      <c r="C1136" s="80"/>
      <c r="D1136" s="6"/>
      <c r="E1136" s="6"/>
    </row>
    <row r="1137" spans="2:5" ht="15">
      <c r="B1137" s="5"/>
      <c r="C1137" s="80"/>
      <c r="D1137" s="6"/>
      <c r="E1137" s="6"/>
    </row>
    <row r="1138" spans="2:5" ht="15">
      <c r="B1138" s="5"/>
      <c r="C1138" s="80"/>
      <c r="D1138" s="6"/>
      <c r="E1138" s="6"/>
    </row>
    <row r="1139" spans="2:5" ht="15">
      <c r="B1139" s="5"/>
      <c r="C1139" s="80"/>
      <c r="D1139" s="6"/>
      <c r="E1139" s="6"/>
    </row>
    <row r="1140" spans="2:5" ht="15">
      <c r="B1140" s="5"/>
      <c r="C1140" s="80"/>
      <c r="D1140" s="6"/>
      <c r="E1140" s="6"/>
    </row>
    <row r="1141" spans="2:5" ht="15">
      <c r="B1141" s="5"/>
      <c r="C1141" s="80"/>
      <c r="D1141" s="6"/>
      <c r="E1141" s="6"/>
    </row>
    <row r="1142" spans="2:5" ht="15">
      <c r="B1142" s="5"/>
      <c r="C1142" s="80"/>
      <c r="D1142" s="6"/>
      <c r="E1142" s="6"/>
    </row>
    <row r="1143" spans="2:5" ht="15">
      <c r="B1143" s="5"/>
      <c r="C1143" s="80"/>
      <c r="D1143" s="6"/>
      <c r="E1143" s="6"/>
    </row>
    <row r="1144" spans="2:5" ht="15">
      <c r="B1144" s="5"/>
      <c r="C1144" s="80"/>
      <c r="D1144" s="6"/>
      <c r="E1144" s="6"/>
    </row>
    <row r="1145" spans="2:5" ht="15">
      <c r="B1145" s="5"/>
      <c r="C1145" s="80"/>
      <c r="D1145" s="6"/>
      <c r="E1145" s="6"/>
    </row>
    <row r="1146" spans="2:5" ht="15">
      <c r="B1146" s="5"/>
      <c r="C1146" s="80"/>
      <c r="D1146" s="6"/>
      <c r="E1146" s="6"/>
    </row>
    <row r="1147" spans="2:5" ht="15">
      <c r="B1147" s="5"/>
      <c r="C1147" s="80"/>
      <c r="D1147" s="6"/>
      <c r="E1147" s="6"/>
    </row>
    <row r="1148" spans="2:5" ht="15">
      <c r="B1148" s="5"/>
      <c r="C1148" s="80"/>
      <c r="D1148" s="6"/>
      <c r="E1148" s="6"/>
    </row>
    <row r="1149" spans="2:5" ht="15">
      <c r="B1149" s="5"/>
      <c r="C1149" s="80"/>
      <c r="D1149" s="6"/>
      <c r="E1149" s="6"/>
    </row>
    <row r="1150" spans="2:5" ht="15">
      <c r="B1150" s="5"/>
      <c r="C1150" s="80"/>
      <c r="D1150" s="6"/>
      <c r="E1150" s="6"/>
    </row>
    <row r="1151" spans="2:5" ht="15">
      <c r="B1151" s="5"/>
      <c r="C1151" s="80"/>
      <c r="D1151" s="6"/>
      <c r="E1151" s="6"/>
    </row>
    <row r="1152" spans="2:5" ht="15">
      <c r="B1152" s="5"/>
      <c r="C1152" s="80"/>
      <c r="D1152" s="6"/>
      <c r="E1152" s="6"/>
    </row>
    <row r="1153" spans="2:5" ht="15">
      <c r="B1153" s="5"/>
      <c r="C1153" s="80"/>
      <c r="D1153" s="6"/>
      <c r="E1153" s="6"/>
    </row>
    <row r="1154" spans="2:5" ht="15">
      <c r="B1154" s="5"/>
      <c r="C1154" s="80"/>
      <c r="D1154" s="6"/>
      <c r="E1154" s="6"/>
    </row>
    <row r="1155" spans="2:5" ht="15">
      <c r="B1155" s="5"/>
      <c r="C1155" s="80"/>
      <c r="D1155" s="6"/>
      <c r="E1155" s="6"/>
    </row>
    <row r="1156" spans="2:5" ht="15">
      <c r="B1156" s="5"/>
      <c r="C1156" s="80"/>
      <c r="D1156" s="6"/>
      <c r="E1156" s="6"/>
    </row>
    <row r="1157" spans="2:5" ht="15">
      <c r="B1157" s="5"/>
      <c r="C1157" s="80"/>
      <c r="D1157" s="6"/>
      <c r="E1157" s="6"/>
    </row>
    <row r="1158" spans="2:5" ht="15">
      <c r="B1158" s="5"/>
      <c r="C1158" s="80"/>
      <c r="D1158" s="6"/>
      <c r="E1158" s="6"/>
    </row>
    <row r="1159" spans="2:5" ht="15">
      <c r="B1159" s="5"/>
      <c r="C1159" s="80"/>
      <c r="D1159" s="6"/>
      <c r="E1159" s="6"/>
    </row>
    <row r="1160" spans="2:5" ht="15">
      <c r="B1160" s="5"/>
      <c r="C1160" s="80"/>
      <c r="D1160" s="6"/>
      <c r="E1160" s="6"/>
    </row>
    <row r="1161" spans="2:5" ht="15">
      <c r="B1161" s="5"/>
      <c r="C1161" s="80"/>
      <c r="D1161" s="6"/>
      <c r="E1161" s="6"/>
    </row>
    <row r="1162" spans="2:5" ht="15">
      <c r="B1162" s="5"/>
      <c r="C1162" s="80"/>
      <c r="D1162" s="6"/>
      <c r="E1162" s="6"/>
    </row>
    <row r="1163" spans="2:5" ht="15">
      <c r="B1163" s="5"/>
      <c r="C1163" s="80"/>
      <c r="D1163" s="6"/>
      <c r="E1163" s="6"/>
    </row>
    <row r="1164" spans="2:5" ht="15">
      <c r="B1164" s="5"/>
      <c r="C1164" s="80"/>
      <c r="D1164" s="6"/>
      <c r="E1164" s="6"/>
    </row>
    <row r="1165" spans="2:5" ht="15">
      <c r="B1165" s="5"/>
      <c r="C1165" s="80"/>
      <c r="D1165" s="6"/>
      <c r="E1165" s="6"/>
    </row>
    <row r="1166" spans="2:5" ht="15">
      <c r="B1166" s="5"/>
      <c r="C1166" s="80"/>
      <c r="D1166" s="6"/>
      <c r="E1166" s="6"/>
    </row>
    <row r="1167" spans="2:5" ht="15">
      <c r="B1167" s="5"/>
      <c r="C1167" s="80"/>
      <c r="D1167" s="6"/>
      <c r="E1167" s="6"/>
    </row>
    <row r="1168" spans="2:5" ht="15">
      <c r="B1168" s="5"/>
      <c r="C1168" s="80"/>
      <c r="D1168" s="6"/>
      <c r="E1168" s="6"/>
    </row>
    <row r="1169" spans="2:5" ht="15">
      <c r="B1169" s="5"/>
      <c r="C1169" s="80"/>
      <c r="D1169" s="6"/>
      <c r="E1169" s="6"/>
    </row>
    <row r="1170" spans="2:5" ht="15">
      <c r="B1170" s="5"/>
      <c r="C1170" s="80"/>
      <c r="D1170" s="6"/>
      <c r="E1170" s="6"/>
    </row>
    <row r="1171" spans="2:5" ht="15">
      <c r="B1171" s="5"/>
      <c r="C1171" s="80"/>
      <c r="D1171" s="6"/>
      <c r="E1171" s="6"/>
    </row>
    <row r="1172" spans="2:5" ht="15">
      <c r="B1172" s="5"/>
      <c r="C1172" s="80"/>
      <c r="D1172" s="6"/>
      <c r="E1172" s="6"/>
    </row>
    <row r="1173" spans="2:5" ht="15">
      <c r="B1173" s="5"/>
      <c r="C1173" s="80"/>
      <c r="D1173" s="6"/>
      <c r="E1173" s="6"/>
    </row>
    <row r="1174" spans="2:5" ht="15">
      <c r="B1174" s="5"/>
      <c r="C1174" s="80"/>
      <c r="D1174" s="6"/>
      <c r="E1174" s="6"/>
    </row>
    <row r="1175" spans="2:5" ht="15">
      <c r="B1175" s="5"/>
      <c r="C1175" s="80"/>
      <c r="D1175" s="6"/>
      <c r="E1175" s="6"/>
    </row>
    <row r="1176" spans="2:5" ht="15">
      <c r="B1176" s="5"/>
      <c r="C1176" s="80"/>
      <c r="D1176" s="6"/>
      <c r="E1176" s="6"/>
    </row>
    <row r="1177" spans="2:5" ht="15">
      <c r="B1177" s="5"/>
      <c r="C1177" s="80"/>
      <c r="D1177" s="6"/>
      <c r="E1177" s="6"/>
    </row>
    <row r="1178" spans="2:5" ht="15">
      <c r="B1178" s="5"/>
      <c r="C1178" s="80"/>
      <c r="D1178" s="6"/>
      <c r="E1178" s="6"/>
    </row>
    <row r="1179" spans="2:5" ht="15">
      <c r="B1179" s="5"/>
      <c r="C1179" s="80"/>
      <c r="D1179" s="6"/>
      <c r="E1179" s="6"/>
    </row>
    <row r="1180" spans="2:5" ht="15">
      <c r="B1180" s="5"/>
      <c r="C1180" s="80"/>
      <c r="D1180" s="6"/>
      <c r="E1180" s="6"/>
    </row>
    <row r="1181" spans="2:5" ht="15">
      <c r="B1181" s="5"/>
      <c r="C1181" s="80"/>
      <c r="D1181" s="6"/>
      <c r="E1181" s="6"/>
    </row>
    <row r="1182" spans="2:5" ht="15">
      <c r="B1182" s="5"/>
      <c r="C1182" s="80"/>
      <c r="D1182" s="6"/>
      <c r="E1182" s="6"/>
    </row>
    <row r="1183" spans="2:5" ht="15">
      <c r="B1183" s="5"/>
      <c r="C1183" s="80"/>
      <c r="D1183" s="6"/>
      <c r="E1183" s="6"/>
    </row>
    <row r="1184" spans="2:5" ht="15">
      <c r="B1184" s="5"/>
      <c r="C1184" s="80"/>
      <c r="D1184" s="6"/>
      <c r="E1184" s="6"/>
    </row>
    <row r="1185" spans="2:5" ht="15">
      <c r="B1185" s="5"/>
      <c r="C1185" s="80"/>
      <c r="D1185" s="6"/>
      <c r="E1185" s="6"/>
    </row>
    <row r="1186" spans="2:5" ht="15">
      <c r="B1186" s="5"/>
      <c r="C1186" s="80"/>
      <c r="D1186" s="6"/>
      <c r="E1186" s="6"/>
    </row>
    <row r="1187" spans="2:5" ht="15">
      <c r="B1187" s="5"/>
      <c r="C1187" s="80"/>
      <c r="D1187" s="6"/>
      <c r="E1187" s="6"/>
    </row>
    <row r="1188" spans="2:5" ht="15">
      <c r="B1188" s="5"/>
      <c r="C1188" s="80"/>
      <c r="D1188" s="6"/>
      <c r="E1188" s="6"/>
    </row>
    <row r="1189" spans="2:5" ht="15">
      <c r="B1189" s="5"/>
      <c r="C1189" s="80"/>
      <c r="D1189" s="6"/>
      <c r="E1189" s="6"/>
    </row>
    <row r="1190" spans="2:5" ht="15">
      <c r="B1190" s="5"/>
      <c r="C1190" s="80"/>
      <c r="D1190" s="6"/>
      <c r="E1190" s="6"/>
    </row>
    <row r="1191" spans="2:5" ht="15">
      <c r="B1191" s="5"/>
      <c r="C1191" s="80"/>
      <c r="D1191" s="6"/>
      <c r="E1191" s="6"/>
    </row>
    <row r="1192" spans="2:5" ht="15">
      <c r="B1192" s="5"/>
      <c r="C1192" s="80"/>
      <c r="D1192" s="6"/>
      <c r="E1192" s="6"/>
    </row>
    <row r="1193" spans="2:5" ht="15">
      <c r="B1193" s="5"/>
      <c r="C1193" s="80"/>
      <c r="D1193" s="6"/>
      <c r="E1193" s="6"/>
    </row>
    <row r="1194" spans="2:5" ht="15">
      <c r="B1194" s="5"/>
      <c r="C1194" s="80"/>
      <c r="D1194" s="6"/>
      <c r="E1194" s="6"/>
    </row>
    <row r="1195" spans="2:5" ht="15">
      <c r="B1195" s="5"/>
      <c r="C1195" s="80"/>
      <c r="D1195" s="6"/>
      <c r="E1195" s="6"/>
    </row>
    <row r="1196" spans="2:5" ht="15">
      <c r="B1196" s="5"/>
      <c r="C1196" s="80"/>
      <c r="D1196" s="6"/>
      <c r="E1196" s="6"/>
    </row>
    <row r="1197" spans="2:5" ht="15">
      <c r="B1197" s="5"/>
      <c r="C1197" s="80"/>
      <c r="D1197" s="6"/>
      <c r="E1197" s="6"/>
    </row>
    <row r="1198" spans="2:5" ht="15">
      <c r="B1198" s="5"/>
      <c r="C1198" s="80"/>
      <c r="D1198" s="6"/>
      <c r="E1198" s="6"/>
    </row>
    <row r="1199" spans="2:5" ht="15">
      <c r="B1199" s="5"/>
      <c r="C1199" s="80"/>
      <c r="D1199" s="6"/>
      <c r="E1199" s="6"/>
    </row>
    <row r="1200" spans="2:5" ht="15">
      <c r="B1200" s="5"/>
      <c r="C1200" s="80"/>
      <c r="D1200" s="6"/>
      <c r="E1200" s="6"/>
    </row>
    <row r="1201" spans="2:5" ht="15">
      <c r="B1201" s="5"/>
      <c r="C1201" s="80"/>
      <c r="D1201" s="6"/>
      <c r="E1201" s="6"/>
    </row>
    <row r="1202" spans="2:5" ht="15">
      <c r="B1202" s="5"/>
      <c r="C1202" s="80"/>
      <c r="D1202" s="6"/>
      <c r="E1202" s="6"/>
    </row>
    <row r="1203" spans="2:5" ht="15">
      <c r="B1203" s="5"/>
      <c r="C1203" s="80"/>
      <c r="D1203" s="6"/>
      <c r="E1203" s="6"/>
    </row>
    <row r="1204" spans="2:5" ht="15">
      <c r="B1204" s="5"/>
      <c r="C1204" s="80"/>
      <c r="D1204" s="6"/>
      <c r="E1204" s="6"/>
    </row>
    <row r="1205" spans="2:5" ht="15">
      <c r="B1205" s="5"/>
      <c r="C1205" s="80"/>
      <c r="D1205" s="6"/>
      <c r="E1205" s="6"/>
    </row>
    <row r="1206" spans="2:5" ht="15">
      <c r="B1206" s="5"/>
      <c r="C1206" s="80"/>
      <c r="D1206" s="6"/>
      <c r="E1206" s="6"/>
    </row>
    <row r="1207" spans="2:5" ht="15">
      <c r="B1207" s="5"/>
      <c r="C1207" s="80"/>
      <c r="D1207" s="6"/>
      <c r="E1207" s="6"/>
    </row>
    <row r="1208" spans="2:5" ht="15">
      <c r="B1208" s="5"/>
      <c r="C1208" s="80"/>
      <c r="D1208" s="6"/>
      <c r="E1208" s="6"/>
    </row>
    <row r="1209" spans="2:5" ht="15">
      <c r="B1209" s="5"/>
      <c r="C1209" s="80"/>
      <c r="D1209" s="6"/>
      <c r="E1209" s="6"/>
    </row>
    <row r="1210" spans="2:5" ht="15">
      <c r="B1210" s="5"/>
      <c r="C1210" s="80"/>
      <c r="D1210" s="6"/>
      <c r="E1210" s="6"/>
    </row>
    <row r="1211" spans="2:5" ht="15">
      <c r="B1211" s="5"/>
      <c r="C1211" s="80"/>
      <c r="D1211" s="6"/>
      <c r="E1211" s="6"/>
    </row>
    <row r="1212" spans="2:5" ht="15">
      <c r="B1212" s="5"/>
      <c r="C1212" s="80"/>
      <c r="D1212" s="6"/>
      <c r="E1212" s="6"/>
    </row>
    <row r="1213" spans="2:5" ht="15">
      <c r="B1213" s="5"/>
      <c r="C1213" s="80"/>
      <c r="D1213" s="6"/>
      <c r="E1213" s="6"/>
    </row>
    <row r="1214" spans="2:5" ht="15">
      <c r="B1214" s="5"/>
      <c r="C1214" s="80"/>
      <c r="D1214" s="6"/>
      <c r="E1214" s="6"/>
    </row>
    <row r="1215" spans="2:5" ht="15">
      <c r="B1215" s="5"/>
      <c r="C1215" s="80"/>
      <c r="D1215" s="6"/>
      <c r="E1215" s="6"/>
    </row>
    <row r="1216" spans="2:5" ht="15">
      <c r="B1216" s="5"/>
      <c r="C1216" s="80"/>
      <c r="D1216" s="6"/>
      <c r="E1216" s="6"/>
    </row>
    <row r="1217" spans="2:5" ht="15">
      <c r="B1217" s="5"/>
      <c r="C1217" s="80"/>
      <c r="D1217" s="6"/>
      <c r="E1217" s="6"/>
    </row>
    <row r="1218" spans="2:5" ht="15">
      <c r="B1218" s="5"/>
      <c r="C1218" s="80"/>
      <c r="D1218" s="6"/>
      <c r="E1218" s="6"/>
    </row>
    <row r="1219" spans="2:5" ht="15">
      <c r="B1219" s="5"/>
      <c r="C1219" s="80"/>
      <c r="D1219" s="6"/>
      <c r="E1219" s="6"/>
    </row>
    <row r="1220" spans="2:5" ht="15">
      <c r="B1220" s="5"/>
      <c r="C1220" s="80"/>
      <c r="D1220" s="6"/>
      <c r="E1220" s="6"/>
    </row>
    <row r="1221" spans="2:5" ht="15">
      <c r="B1221" s="5"/>
      <c r="C1221" s="80"/>
      <c r="D1221" s="6"/>
      <c r="E1221" s="6"/>
    </row>
    <row r="1222" spans="2:5" ht="15">
      <c r="B1222" s="5"/>
      <c r="C1222" s="80"/>
      <c r="D1222" s="6"/>
      <c r="E1222" s="6"/>
    </row>
    <row r="1223" spans="2:5" ht="15">
      <c r="B1223" s="5"/>
      <c r="C1223" s="80"/>
      <c r="D1223" s="6"/>
      <c r="E1223" s="6"/>
    </row>
    <row r="1224" spans="2:5" ht="15">
      <c r="B1224" s="5"/>
      <c r="C1224" s="80"/>
      <c r="D1224" s="6"/>
      <c r="E1224" s="6"/>
    </row>
    <row r="1225" spans="2:5" ht="15">
      <c r="B1225" s="5"/>
      <c r="C1225" s="80"/>
      <c r="D1225" s="6"/>
      <c r="E1225" s="6"/>
    </row>
    <row r="1226" spans="2:5" ht="15">
      <c r="B1226" s="5"/>
      <c r="C1226" s="80"/>
      <c r="D1226" s="6"/>
      <c r="E1226" s="6"/>
    </row>
    <row r="1227" spans="2:5" ht="15">
      <c r="B1227" s="5"/>
      <c r="C1227" s="80"/>
      <c r="D1227" s="6"/>
      <c r="E1227" s="6"/>
    </row>
    <row r="1228" spans="2:5" ht="15">
      <c r="B1228" s="5"/>
      <c r="C1228" s="80"/>
      <c r="D1228" s="6"/>
      <c r="E1228" s="6"/>
    </row>
    <row r="1229" spans="2:5" ht="15">
      <c r="B1229" s="5"/>
      <c r="C1229" s="80"/>
      <c r="D1229" s="6"/>
      <c r="E1229" s="6"/>
    </row>
    <row r="1230" spans="2:5" ht="15">
      <c r="B1230" s="5"/>
      <c r="C1230" s="80"/>
      <c r="D1230" s="6"/>
      <c r="E1230" s="6"/>
    </row>
    <row r="1231" spans="2:5" ht="15">
      <c r="B1231" s="5"/>
      <c r="C1231" s="80"/>
      <c r="D1231" s="6"/>
      <c r="E1231" s="6"/>
    </row>
    <row r="1232" spans="2:5" ht="15">
      <c r="B1232" s="5"/>
      <c r="C1232" s="80"/>
      <c r="D1232" s="6"/>
      <c r="E1232" s="6"/>
    </row>
    <row r="1233" spans="2:5" ht="15">
      <c r="B1233" s="5"/>
      <c r="C1233" s="80"/>
      <c r="D1233" s="6"/>
      <c r="E1233" s="6"/>
    </row>
    <row r="1234" spans="2:5" ht="15">
      <c r="B1234" s="5"/>
      <c r="C1234" s="80"/>
      <c r="D1234" s="6"/>
      <c r="E1234" s="6"/>
    </row>
    <row r="1235" spans="2:5" ht="15">
      <c r="B1235" s="5"/>
      <c r="C1235" s="80"/>
      <c r="D1235" s="6"/>
      <c r="E1235" s="6"/>
    </row>
    <row r="1236" spans="2:5" ht="15">
      <c r="B1236" s="5"/>
      <c r="C1236" s="80"/>
      <c r="D1236" s="6"/>
      <c r="E1236" s="6"/>
    </row>
    <row r="1237" spans="2:5" ht="15">
      <c r="B1237" s="5"/>
      <c r="C1237" s="80"/>
      <c r="D1237" s="6"/>
      <c r="E1237" s="6"/>
    </row>
    <row r="1238" spans="2:5" ht="15">
      <c r="B1238" s="5"/>
      <c r="C1238" s="80"/>
      <c r="D1238" s="6"/>
      <c r="E1238" s="6"/>
    </row>
    <row r="1239" spans="2:5" ht="15">
      <c r="B1239" s="5"/>
      <c r="C1239" s="80"/>
      <c r="D1239" s="6"/>
      <c r="E1239" s="6"/>
    </row>
    <row r="1240" spans="2:5" ht="15">
      <c r="B1240" s="5"/>
      <c r="C1240" s="80"/>
      <c r="D1240" s="6"/>
      <c r="E1240" s="6"/>
    </row>
    <row r="1241" spans="2:5" ht="15">
      <c r="B1241" s="5"/>
      <c r="C1241" s="80"/>
      <c r="D1241" s="6"/>
      <c r="E1241" s="6"/>
    </row>
    <row r="1242" spans="2:5" ht="15">
      <c r="B1242" s="5"/>
      <c r="C1242" s="80"/>
      <c r="D1242" s="6"/>
      <c r="E1242" s="6"/>
    </row>
    <row r="1243" spans="2:5" ht="15">
      <c r="B1243" s="5"/>
      <c r="C1243" s="80"/>
      <c r="D1243" s="6"/>
      <c r="E1243" s="6"/>
    </row>
    <row r="1244" spans="2:5" ht="15">
      <c r="B1244" s="5"/>
      <c r="C1244" s="80"/>
      <c r="D1244" s="6"/>
      <c r="E1244" s="6"/>
    </row>
    <row r="1245" spans="2:5" ht="15">
      <c r="B1245" s="5"/>
      <c r="C1245" s="80"/>
      <c r="D1245" s="6"/>
      <c r="E1245" s="6"/>
    </row>
    <row r="1246" spans="2:5" ht="15">
      <c r="B1246" s="5"/>
      <c r="C1246" s="80"/>
      <c r="D1246" s="6"/>
      <c r="E1246" s="6"/>
    </row>
    <row r="1247" spans="2:5" ht="15">
      <c r="B1247" s="5"/>
      <c r="C1247" s="80"/>
      <c r="D1247" s="6"/>
      <c r="E1247" s="6"/>
    </row>
    <row r="1248" spans="2:5" ht="15">
      <c r="B1248" s="5"/>
      <c r="C1248" s="80"/>
      <c r="D1248" s="6"/>
      <c r="E1248" s="6"/>
    </row>
    <row r="1249" spans="2:5" ht="15">
      <c r="B1249" s="5"/>
      <c r="C1249" s="80"/>
      <c r="D1249" s="6"/>
      <c r="E1249" s="6"/>
    </row>
    <row r="1250" spans="2:5" ht="15">
      <c r="B1250" s="5"/>
      <c r="C1250" s="80"/>
      <c r="D1250" s="6"/>
      <c r="E1250" s="6"/>
    </row>
    <row r="1251" spans="2:5" ht="15">
      <c r="B1251" s="5"/>
      <c r="C1251" s="80"/>
      <c r="D1251" s="6"/>
      <c r="E1251" s="6"/>
    </row>
    <row r="1252" spans="2:5" ht="15">
      <c r="B1252" s="5"/>
      <c r="C1252" s="80"/>
      <c r="D1252" s="6"/>
      <c r="E1252" s="6"/>
    </row>
    <row r="1253" spans="2:5" ht="15">
      <c r="B1253" s="5"/>
      <c r="C1253" s="80"/>
      <c r="D1253" s="6"/>
      <c r="E1253" s="6"/>
    </row>
    <row r="1254" spans="2:5" ht="15">
      <c r="B1254" s="5"/>
      <c r="C1254" s="80"/>
      <c r="D1254" s="6"/>
      <c r="E1254" s="6"/>
    </row>
    <row r="1255" spans="2:5" ht="15">
      <c r="B1255" s="5"/>
      <c r="C1255" s="80"/>
      <c r="D1255" s="6"/>
      <c r="E1255" s="6"/>
    </row>
    <row r="1256" spans="2:5" ht="15">
      <c r="B1256" s="5"/>
      <c r="C1256" s="80"/>
      <c r="D1256" s="6"/>
      <c r="E1256" s="6"/>
    </row>
    <row r="1257" spans="2:5" ht="15">
      <c r="B1257" s="5"/>
      <c r="C1257" s="80"/>
      <c r="D1257" s="6"/>
      <c r="E1257" s="6"/>
    </row>
    <row r="1258" spans="2:5" ht="15">
      <c r="B1258" s="5"/>
      <c r="C1258" s="80"/>
      <c r="D1258" s="6"/>
      <c r="E1258" s="6"/>
    </row>
    <row r="1259" spans="2:5" ht="15">
      <c r="B1259" s="5"/>
      <c r="C1259" s="80"/>
      <c r="D1259" s="6"/>
      <c r="E1259" s="6"/>
    </row>
    <row r="1260" spans="2:5" ht="15">
      <c r="B1260" s="5"/>
      <c r="C1260" s="80"/>
      <c r="D1260" s="6"/>
      <c r="E1260" s="6"/>
    </row>
    <row r="1261" spans="2:5" ht="15">
      <c r="B1261" s="5"/>
      <c r="C1261" s="80"/>
      <c r="D1261" s="6"/>
      <c r="E1261" s="6"/>
    </row>
    <row r="1262" spans="2:5" ht="15">
      <c r="B1262" s="5"/>
      <c r="C1262" s="80"/>
      <c r="D1262" s="6"/>
      <c r="E1262" s="6"/>
    </row>
    <row r="1263" spans="2:5" ht="15">
      <c r="B1263" s="5"/>
      <c r="C1263" s="80"/>
      <c r="D1263" s="6"/>
      <c r="E1263" s="6"/>
    </row>
    <row r="1264" spans="2:5" ht="15">
      <c r="B1264" s="5"/>
      <c r="C1264" s="80"/>
      <c r="D1264" s="6"/>
      <c r="E1264" s="6"/>
    </row>
    <row r="1265" spans="2:5" ht="15">
      <c r="B1265" s="5"/>
      <c r="C1265" s="80"/>
      <c r="D1265" s="6"/>
      <c r="E1265" s="6"/>
    </row>
    <row r="1266" spans="2:5" ht="15">
      <c r="B1266" s="5"/>
      <c r="C1266" s="80"/>
      <c r="D1266" s="6"/>
      <c r="E1266" s="6"/>
    </row>
    <row r="1267" spans="2:5" ht="15">
      <c r="B1267" s="5"/>
      <c r="C1267" s="80"/>
      <c r="D1267" s="6"/>
      <c r="E1267" s="6"/>
    </row>
    <row r="1268" spans="2:5" ht="15">
      <c r="B1268" s="5"/>
      <c r="C1268" s="80"/>
      <c r="D1268" s="6"/>
      <c r="E1268" s="6"/>
    </row>
    <row r="1269" spans="2:5" ht="15">
      <c r="B1269" s="5"/>
      <c r="C1269" s="80"/>
      <c r="D1269" s="6"/>
      <c r="E1269" s="6"/>
    </row>
    <row r="1270" spans="2:5" ht="15">
      <c r="B1270" s="5"/>
      <c r="C1270" s="80"/>
      <c r="D1270" s="6"/>
      <c r="E1270" s="6"/>
    </row>
    <row r="1271" spans="2:5" ht="15">
      <c r="B1271" s="5"/>
      <c r="C1271" s="80"/>
      <c r="D1271" s="6"/>
      <c r="E1271" s="6"/>
    </row>
    <row r="1272" spans="2:5" ht="15">
      <c r="B1272" s="5"/>
      <c r="C1272" s="80"/>
      <c r="D1272" s="6"/>
      <c r="E1272" s="6"/>
    </row>
    <row r="1273" spans="2:5" ht="15">
      <c r="B1273" s="5"/>
      <c r="C1273" s="80"/>
      <c r="D1273" s="6"/>
      <c r="E1273" s="6"/>
    </row>
    <row r="1274" spans="2:5" ht="15">
      <c r="B1274" s="5"/>
      <c r="C1274" s="80"/>
      <c r="D1274" s="6"/>
      <c r="E1274" s="6"/>
    </row>
    <row r="1275" spans="2:5" ht="15">
      <c r="B1275" s="5"/>
      <c r="C1275" s="80"/>
      <c r="D1275" s="6"/>
      <c r="E1275" s="6"/>
    </row>
    <row r="1276" spans="2:5" ht="15">
      <c r="B1276" s="5"/>
      <c r="C1276" s="80"/>
      <c r="D1276" s="6"/>
      <c r="E1276" s="6"/>
    </row>
    <row r="1277" spans="2:5" ht="15">
      <c r="B1277" s="5"/>
      <c r="C1277" s="80"/>
      <c r="D1277" s="6"/>
      <c r="E1277" s="6"/>
    </row>
    <row r="1278" spans="2:5" ht="15">
      <c r="B1278" s="5"/>
      <c r="C1278" s="80"/>
      <c r="D1278" s="6"/>
      <c r="E1278" s="6"/>
    </row>
    <row r="1279" spans="2:5" ht="15">
      <c r="B1279" s="5"/>
      <c r="C1279" s="80"/>
      <c r="D1279" s="6"/>
      <c r="E1279" s="6"/>
    </row>
    <row r="1280" spans="2:5" ht="15">
      <c r="B1280" s="5"/>
      <c r="C1280" s="80"/>
      <c r="D1280" s="6"/>
      <c r="E1280" s="6"/>
    </row>
    <row r="1281" spans="2:5" ht="15">
      <c r="B1281" s="5"/>
      <c r="C1281" s="80"/>
      <c r="D1281" s="6"/>
      <c r="E1281" s="6"/>
    </row>
    <row r="1282" spans="2:5" ht="15">
      <c r="B1282" s="5"/>
      <c r="C1282" s="80"/>
      <c r="D1282" s="6"/>
      <c r="E1282" s="6"/>
    </row>
    <row r="1283" spans="2:5" ht="15">
      <c r="B1283" s="5"/>
      <c r="C1283" s="80"/>
      <c r="D1283" s="6"/>
      <c r="E1283" s="6"/>
    </row>
    <row r="1284" spans="2:5" ht="15">
      <c r="B1284" s="5"/>
      <c r="C1284" s="80"/>
      <c r="D1284" s="6"/>
      <c r="E1284" s="6"/>
    </row>
    <row r="1285" spans="2:5" ht="15">
      <c r="B1285" s="5"/>
      <c r="C1285" s="80"/>
      <c r="D1285" s="6"/>
      <c r="E1285" s="6"/>
    </row>
    <row r="1286" spans="2:5" ht="15">
      <c r="B1286" s="5"/>
      <c r="C1286" s="80"/>
      <c r="D1286" s="6"/>
      <c r="E1286" s="6"/>
    </row>
    <row r="1287" spans="2:5" ht="15">
      <c r="B1287" s="5"/>
      <c r="C1287" s="80"/>
      <c r="D1287" s="6"/>
      <c r="E1287" s="6"/>
    </row>
    <row r="1288" spans="2:5" ht="15">
      <c r="B1288" s="5"/>
      <c r="C1288" s="80"/>
      <c r="D1288" s="6"/>
      <c r="E1288" s="6"/>
    </row>
    <row r="1289" spans="2:5" ht="15">
      <c r="B1289" s="5"/>
      <c r="C1289" s="80"/>
      <c r="D1289" s="6"/>
      <c r="E1289" s="6"/>
    </row>
    <row r="1290" spans="2:5" ht="15">
      <c r="B1290" s="5"/>
      <c r="C1290" s="80"/>
      <c r="D1290" s="6"/>
      <c r="E1290" s="6"/>
    </row>
  </sheetData>
  <printOptions/>
  <pageMargins left="0.5905511811023623" right="0" top="0" bottom="0" header="0.5118110236220472" footer="0.5118110236220472"/>
  <pageSetup horizontalDpi="600" verticalDpi="600" orientation="portrait" paperSize="9" scale="76" r:id="rId3"/>
  <rowBreaks count="1" manualBreakCount="1">
    <brk id="69" max="255" man="1"/>
  </rowBreaks>
  <colBreaks count="1" manualBreakCount="1">
    <brk id="5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T330"/>
  <sheetViews>
    <sheetView workbookViewId="0" topLeftCell="A148">
      <selection activeCell="L11" sqref="L11"/>
    </sheetView>
  </sheetViews>
  <sheetFormatPr defaultColWidth="9.00390625" defaultRowHeight="12.75"/>
  <cols>
    <col min="1" max="1" width="7.75390625" style="163" customWidth="1"/>
    <col min="2" max="2" width="37.125" style="163" bestFit="1" customWidth="1"/>
    <col min="3" max="3" width="7.625" style="163" bestFit="1" customWidth="1"/>
    <col min="4" max="4" width="7.00390625" style="163" bestFit="1" customWidth="1"/>
    <col min="5" max="6" width="9.625" style="163" bestFit="1" customWidth="1"/>
    <col min="7" max="8" width="13.375" style="163" bestFit="1" customWidth="1"/>
    <col min="9" max="9" width="4.75390625" style="163" hidden="1" customWidth="1"/>
    <col min="10" max="10" width="10.875" style="163" hidden="1" customWidth="1"/>
    <col min="11" max="11" width="8.75390625" style="0" customWidth="1"/>
    <col min="12" max="12" width="8.625" style="0" customWidth="1"/>
    <col min="13" max="13" width="8.00390625" style="0" customWidth="1"/>
    <col min="14" max="14" width="16.375" style="0" customWidth="1"/>
    <col min="36" max="16384" width="9.125" style="163" customWidth="1"/>
  </cols>
  <sheetData>
    <row r="1" spans="1:35" s="255" customFormat="1" ht="15">
      <c r="A1" s="251"/>
      <c r="B1" s="252"/>
      <c r="C1" s="253"/>
      <c r="D1" s="253"/>
      <c r="E1" s="254"/>
      <c r="F1" s="254"/>
      <c r="G1" s="254"/>
      <c r="H1" s="254"/>
      <c r="I1" s="254"/>
      <c r="J1" s="254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255" customFormat="1" ht="15">
      <c r="A2" s="252"/>
      <c r="B2" s="252"/>
      <c r="C2" s="252"/>
      <c r="D2" s="252"/>
      <c r="E2" s="252"/>
      <c r="F2" s="252"/>
      <c r="G2" s="252"/>
      <c r="H2" s="252"/>
      <c r="I2" s="252"/>
      <c r="J2" s="25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255" customFormat="1" ht="20.25">
      <c r="A3" s="551" t="s">
        <v>314</v>
      </c>
      <c r="B3" s="552"/>
      <c r="C3" s="257"/>
      <c r="D3" s="257"/>
      <c r="E3" s="258"/>
      <c r="F3" s="258"/>
      <c r="G3" s="258"/>
      <c r="H3" s="319" t="s">
        <v>4</v>
      </c>
      <c r="I3" s="258"/>
      <c r="J3" s="25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s="260" customFormat="1" ht="15.75" thickBot="1">
      <c r="A4" s="253"/>
      <c r="B4" s="252"/>
      <c r="C4" s="253"/>
      <c r="D4" s="253"/>
      <c r="E4" s="254"/>
      <c r="F4" s="254"/>
      <c r="G4" s="255"/>
      <c r="H4" s="319" t="s">
        <v>463</v>
      </c>
      <c r="I4" s="259"/>
      <c r="J4" s="261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s="266" customFormat="1" ht="15.75">
      <c r="A5" s="395" t="s">
        <v>180</v>
      </c>
      <c r="B5" s="396"/>
      <c r="C5" s="397" t="s">
        <v>184</v>
      </c>
      <c r="D5" s="397" t="s">
        <v>185</v>
      </c>
      <c r="E5" s="398" t="s">
        <v>186</v>
      </c>
      <c r="F5" s="398" t="s">
        <v>315</v>
      </c>
      <c r="G5" s="399" t="s">
        <v>316</v>
      </c>
      <c r="H5" s="400" t="s">
        <v>177</v>
      </c>
      <c r="I5" s="388"/>
      <c r="J5" s="26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s="266" customFormat="1" ht="15.75">
      <c r="A6" s="401" t="s">
        <v>181</v>
      </c>
      <c r="B6" s="263" t="s">
        <v>182</v>
      </c>
      <c r="C6" s="262" t="s">
        <v>187</v>
      </c>
      <c r="D6" s="262" t="s">
        <v>188</v>
      </c>
      <c r="E6" s="264" t="s">
        <v>189</v>
      </c>
      <c r="F6" s="264" t="s">
        <v>183</v>
      </c>
      <c r="G6" s="265" t="s">
        <v>178</v>
      </c>
      <c r="H6" s="402" t="s">
        <v>178</v>
      </c>
      <c r="I6" s="388"/>
      <c r="J6" s="265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s="266" customFormat="1" ht="15.75">
      <c r="A7" s="401"/>
      <c r="B7" s="263"/>
      <c r="C7" s="262"/>
      <c r="D7" s="262"/>
      <c r="E7" s="264" t="s">
        <v>190</v>
      </c>
      <c r="F7" s="264">
        <v>2006</v>
      </c>
      <c r="G7" s="265" t="s">
        <v>179</v>
      </c>
      <c r="H7" s="402" t="s">
        <v>179</v>
      </c>
      <c r="I7" s="388"/>
      <c r="J7" s="265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s="272" customFormat="1" ht="15.75">
      <c r="A8" s="403" t="s">
        <v>271</v>
      </c>
      <c r="B8" s="268" t="s">
        <v>317</v>
      </c>
      <c r="C8" s="269"/>
      <c r="D8" s="269"/>
      <c r="E8" s="270">
        <f>E9+E15</f>
        <v>9673</v>
      </c>
      <c r="F8" s="270">
        <f>SUM(F9+F15)</f>
        <v>9042</v>
      </c>
      <c r="G8" s="271">
        <f>SUM(G9+G15)</f>
        <v>628</v>
      </c>
      <c r="H8" s="404">
        <f>SUM(H9+H15)</f>
        <v>591</v>
      </c>
      <c r="I8" s="389"/>
      <c r="J8" s="271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s="272" customFormat="1" ht="15.75">
      <c r="A9" s="405">
        <v>9801</v>
      </c>
      <c r="B9" s="274" t="s">
        <v>195</v>
      </c>
      <c r="C9" s="273" t="s">
        <v>196</v>
      </c>
      <c r="D9" s="273" t="s">
        <v>318</v>
      </c>
      <c r="E9" s="275">
        <v>7126</v>
      </c>
      <c r="F9" s="275">
        <v>6557</v>
      </c>
      <c r="G9" s="276">
        <v>569</v>
      </c>
      <c r="H9" s="406">
        <v>532</v>
      </c>
      <c r="I9" s="390"/>
      <c r="J9" s="276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272" customFormat="1" ht="15">
      <c r="A10" s="407"/>
      <c r="B10" s="278" t="s">
        <v>319</v>
      </c>
      <c r="C10" s="277"/>
      <c r="D10" s="277"/>
      <c r="E10" s="279">
        <v>6547</v>
      </c>
      <c r="F10" s="279">
        <v>6067</v>
      </c>
      <c r="G10" s="280">
        <v>480</v>
      </c>
      <c r="H10" s="408">
        <v>443</v>
      </c>
      <c r="I10" s="391"/>
      <c r="J10" s="28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272" customFormat="1" ht="15">
      <c r="A11" s="407"/>
      <c r="B11" s="278" t="s">
        <v>320</v>
      </c>
      <c r="C11" s="277"/>
      <c r="D11" s="277"/>
      <c r="E11" s="279">
        <v>308</v>
      </c>
      <c r="F11" s="279">
        <v>308</v>
      </c>
      <c r="G11" s="280">
        <v>0</v>
      </c>
      <c r="H11" s="408">
        <v>0</v>
      </c>
      <c r="I11" s="391"/>
      <c r="J11" s="280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272" customFormat="1" ht="15">
      <c r="A12" s="407"/>
      <c r="B12" s="278" t="s">
        <v>321</v>
      </c>
      <c r="C12" s="277"/>
      <c r="D12" s="277"/>
      <c r="E12" s="279">
        <v>271</v>
      </c>
      <c r="F12" s="279">
        <v>182</v>
      </c>
      <c r="G12" s="280">
        <v>89</v>
      </c>
      <c r="H12" s="408">
        <v>89</v>
      </c>
      <c r="I12" s="391"/>
      <c r="J12" s="280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272" customFormat="1" ht="15">
      <c r="A13" s="407"/>
      <c r="B13" s="278" t="s">
        <v>322</v>
      </c>
      <c r="C13" s="277"/>
      <c r="D13" s="277"/>
      <c r="E13" s="279">
        <v>261</v>
      </c>
      <c r="F13" s="279">
        <v>172</v>
      </c>
      <c r="G13" s="280">
        <v>89</v>
      </c>
      <c r="H13" s="408">
        <v>89</v>
      </c>
      <c r="I13" s="391"/>
      <c r="J13" s="280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s="272" customFormat="1" ht="15">
      <c r="A14" s="407"/>
      <c r="B14" s="278" t="s">
        <v>323</v>
      </c>
      <c r="C14" s="277"/>
      <c r="D14" s="277"/>
      <c r="E14" s="279">
        <v>10</v>
      </c>
      <c r="F14" s="279">
        <v>10</v>
      </c>
      <c r="G14" s="280">
        <v>0</v>
      </c>
      <c r="H14" s="408">
        <v>0</v>
      </c>
      <c r="I14" s="391"/>
      <c r="J14" s="280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272" customFormat="1" ht="15.75">
      <c r="A15" s="409" t="s">
        <v>324</v>
      </c>
      <c r="B15" s="282" t="s">
        <v>203</v>
      </c>
      <c r="C15" s="281" t="s">
        <v>325</v>
      </c>
      <c r="D15" s="281" t="s">
        <v>243</v>
      </c>
      <c r="E15" s="283">
        <v>2547</v>
      </c>
      <c r="F15" s="283">
        <v>2485</v>
      </c>
      <c r="G15" s="284">
        <v>59</v>
      </c>
      <c r="H15" s="410">
        <v>59</v>
      </c>
      <c r="I15" s="392"/>
      <c r="J15" s="284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272" customFormat="1" ht="15">
      <c r="A16" s="407"/>
      <c r="B16" s="278" t="s">
        <v>319</v>
      </c>
      <c r="C16" s="277"/>
      <c r="D16" s="277"/>
      <c r="E16" s="279">
        <v>2459</v>
      </c>
      <c r="F16" s="279">
        <v>2399</v>
      </c>
      <c r="G16" s="280">
        <v>58</v>
      </c>
      <c r="H16" s="408">
        <v>58</v>
      </c>
      <c r="I16" s="391"/>
      <c r="J16" s="280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272" customFormat="1" ht="15">
      <c r="A17" s="407"/>
      <c r="B17" s="278" t="s">
        <v>320</v>
      </c>
      <c r="C17" s="277"/>
      <c r="D17" s="277"/>
      <c r="E17" s="279">
        <v>0</v>
      </c>
      <c r="F17" s="279">
        <v>0</v>
      </c>
      <c r="G17" s="280">
        <v>0</v>
      </c>
      <c r="H17" s="408">
        <v>0</v>
      </c>
      <c r="I17" s="391"/>
      <c r="J17" s="280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272" customFormat="1" ht="15">
      <c r="A18" s="407"/>
      <c r="B18" s="278" t="s">
        <v>321</v>
      </c>
      <c r="C18" s="277"/>
      <c r="D18" s="277"/>
      <c r="E18" s="279">
        <v>88</v>
      </c>
      <c r="F18" s="279">
        <v>86</v>
      </c>
      <c r="G18" s="280">
        <v>1</v>
      </c>
      <c r="H18" s="408">
        <v>1</v>
      </c>
      <c r="I18" s="391"/>
      <c r="J18" s="280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272" customFormat="1" ht="15">
      <c r="A19" s="407"/>
      <c r="B19" s="278" t="s">
        <v>322</v>
      </c>
      <c r="C19" s="277"/>
      <c r="D19" s="277"/>
      <c r="E19" s="279">
        <v>88</v>
      </c>
      <c r="F19" s="279">
        <v>86</v>
      </c>
      <c r="G19" s="280">
        <v>1</v>
      </c>
      <c r="H19" s="408">
        <v>1</v>
      </c>
      <c r="I19" s="391"/>
      <c r="J19" s="280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s="272" customFormat="1" ht="15">
      <c r="A20" s="407"/>
      <c r="B20" s="278" t="s">
        <v>323</v>
      </c>
      <c r="C20" s="277"/>
      <c r="D20" s="277"/>
      <c r="E20" s="279">
        <v>0</v>
      </c>
      <c r="F20" s="279">
        <v>0</v>
      </c>
      <c r="G20" s="280">
        <v>0</v>
      </c>
      <c r="H20" s="408">
        <v>0</v>
      </c>
      <c r="I20" s="391"/>
      <c r="J20" s="28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s="272" customFormat="1" ht="15.75">
      <c r="A21" s="411" t="s">
        <v>326</v>
      </c>
      <c r="B21" s="285" t="s">
        <v>327</v>
      </c>
      <c r="C21" s="269"/>
      <c r="D21" s="269"/>
      <c r="E21" s="270">
        <f>E22+E28+E34+E40+E46+E59+E65+E71</f>
        <v>51422</v>
      </c>
      <c r="F21" s="270">
        <f>F22+F28+F34+F40+F46+F59+F65+F71</f>
        <v>48067</v>
      </c>
      <c r="G21" s="271">
        <f>G22+G28+G34+G40+G46+G59+G65+G71</f>
        <v>1383</v>
      </c>
      <c r="H21" s="404">
        <f>H22+H28+H34+H40+H46+H59+H65+H71</f>
        <v>4651</v>
      </c>
      <c r="I21" s="389"/>
      <c r="J21" s="27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272" customFormat="1" ht="15.75">
      <c r="A22" s="412" t="s">
        <v>205</v>
      </c>
      <c r="B22" s="287" t="s">
        <v>206</v>
      </c>
      <c r="C22" s="286" t="s">
        <v>201</v>
      </c>
      <c r="D22" s="286" t="s">
        <v>328</v>
      </c>
      <c r="E22" s="288">
        <v>14599</v>
      </c>
      <c r="F22" s="288">
        <v>13515</v>
      </c>
      <c r="G22" s="289">
        <v>241</v>
      </c>
      <c r="H22" s="413">
        <v>241</v>
      </c>
      <c r="I22" s="393"/>
      <c r="J22" s="289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s="272" customFormat="1" ht="15">
      <c r="A23" s="407"/>
      <c r="B23" s="278" t="s">
        <v>319</v>
      </c>
      <c r="C23" s="277"/>
      <c r="D23" s="277"/>
      <c r="E23" s="279">
        <v>13940</v>
      </c>
      <c r="F23" s="279">
        <v>12896</v>
      </c>
      <c r="G23" s="280">
        <v>160</v>
      </c>
      <c r="H23" s="408">
        <v>160</v>
      </c>
      <c r="I23" s="391"/>
      <c r="J23" s="280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s="272" customFormat="1" ht="15">
      <c r="A24" s="407"/>
      <c r="B24" s="278" t="s">
        <v>320</v>
      </c>
      <c r="C24" s="277"/>
      <c r="D24" s="277"/>
      <c r="E24" s="279">
        <v>341</v>
      </c>
      <c r="F24" s="279">
        <v>341</v>
      </c>
      <c r="G24" s="280">
        <v>75</v>
      </c>
      <c r="H24" s="408">
        <v>75</v>
      </c>
      <c r="I24" s="391"/>
      <c r="J24" s="280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s="272" customFormat="1" ht="15">
      <c r="A25" s="407"/>
      <c r="B25" s="278" t="s">
        <v>321</v>
      </c>
      <c r="C25" s="277"/>
      <c r="D25" s="277"/>
      <c r="E25" s="279">
        <v>318</v>
      </c>
      <c r="F25" s="279">
        <v>278</v>
      </c>
      <c r="G25" s="280">
        <v>6</v>
      </c>
      <c r="H25" s="408">
        <v>6</v>
      </c>
      <c r="I25" s="391"/>
      <c r="J25" s="280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s="272" customFormat="1" ht="15">
      <c r="A26" s="407"/>
      <c r="B26" s="278" t="s">
        <v>322</v>
      </c>
      <c r="C26" s="277"/>
      <c r="D26" s="277"/>
      <c r="E26" s="279">
        <v>288</v>
      </c>
      <c r="F26" s="279">
        <v>248</v>
      </c>
      <c r="G26" s="280">
        <v>6</v>
      </c>
      <c r="H26" s="408">
        <v>6</v>
      </c>
      <c r="I26" s="391"/>
      <c r="J26" s="280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s="272" customFormat="1" ht="15">
      <c r="A27" s="407"/>
      <c r="B27" s="278" t="s">
        <v>323</v>
      </c>
      <c r="C27" s="277"/>
      <c r="D27" s="277"/>
      <c r="E27" s="279">
        <v>30</v>
      </c>
      <c r="F27" s="279">
        <v>30</v>
      </c>
      <c r="G27" s="280">
        <v>0</v>
      </c>
      <c r="H27" s="408">
        <v>0</v>
      </c>
      <c r="I27" s="391"/>
      <c r="J27" s="280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s="272" customFormat="1" ht="15.75">
      <c r="A28" s="412" t="s">
        <v>329</v>
      </c>
      <c r="B28" s="287" t="s">
        <v>209</v>
      </c>
      <c r="C28" s="286" t="s">
        <v>210</v>
      </c>
      <c r="D28" s="286" t="s">
        <v>198</v>
      </c>
      <c r="E28" s="288">
        <v>27911</v>
      </c>
      <c r="F28" s="288">
        <v>26438</v>
      </c>
      <c r="G28" s="289">
        <v>347</v>
      </c>
      <c r="H28" s="413">
        <v>320</v>
      </c>
      <c r="I28" s="393"/>
      <c r="J28" s="289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s="272" customFormat="1" ht="15">
      <c r="A29" s="407"/>
      <c r="B29" s="278" t="s">
        <v>319</v>
      </c>
      <c r="C29" s="277"/>
      <c r="D29" s="277"/>
      <c r="E29" s="279">
        <v>26679</v>
      </c>
      <c r="F29" s="279">
        <v>25251</v>
      </c>
      <c r="G29" s="280">
        <v>27</v>
      </c>
      <c r="H29" s="408">
        <v>0</v>
      </c>
      <c r="I29" s="391"/>
      <c r="J29" s="280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s="272" customFormat="1" ht="15">
      <c r="A30" s="407"/>
      <c r="B30" s="278" t="s">
        <v>320</v>
      </c>
      <c r="C30" s="277"/>
      <c r="D30" s="277"/>
      <c r="E30" s="279">
        <v>661</v>
      </c>
      <c r="F30" s="279">
        <v>661</v>
      </c>
      <c r="G30" s="280">
        <v>296</v>
      </c>
      <c r="H30" s="408">
        <v>296</v>
      </c>
      <c r="I30" s="391"/>
      <c r="J30" s="28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s="272" customFormat="1" ht="15">
      <c r="A31" s="407"/>
      <c r="B31" s="278" t="s">
        <v>321</v>
      </c>
      <c r="C31" s="277"/>
      <c r="D31" s="277"/>
      <c r="E31" s="279">
        <v>571</v>
      </c>
      <c r="F31" s="279">
        <v>526</v>
      </c>
      <c r="G31" s="280">
        <v>24</v>
      </c>
      <c r="H31" s="408">
        <v>24</v>
      </c>
      <c r="I31" s="391"/>
      <c r="J31" s="280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s="272" customFormat="1" ht="15">
      <c r="A32" s="407"/>
      <c r="B32" s="278" t="s">
        <v>322</v>
      </c>
      <c r="C32" s="277"/>
      <c r="D32" s="277"/>
      <c r="E32" s="279">
        <v>461</v>
      </c>
      <c r="F32" s="279">
        <v>416</v>
      </c>
      <c r="G32" s="280">
        <v>24</v>
      </c>
      <c r="H32" s="408">
        <v>24</v>
      </c>
      <c r="I32" s="391"/>
      <c r="J32" s="280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s="272" customFormat="1" ht="15">
      <c r="A33" s="407"/>
      <c r="B33" s="278" t="s">
        <v>323</v>
      </c>
      <c r="C33" s="277"/>
      <c r="D33" s="277"/>
      <c r="E33" s="279">
        <v>110</v>
      </c>
      <c r="F33" s="279">
        <v>110</v>
      </c>
      <c r="G33" s="280">
        <v>0</v>
      </c>
      <c r="H33" s="408">
        <v>0</v>
      </c>
      <c r="I33" s="391"/>
      <c r="J33" s="280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s="272" customFormat="1" ht="15.75">
      <c r="A34" s="409" t="s">
        <v>330</v>
      </c>
      <c r="B34" s="290" t="s">
        <v>214</v>
      </c>
      <c r="C34" s="281" t="s">
        <v>193</v>
      </c>
      <c r="D34" s="281" t="s">
        <v>211</v>
      </c>
      <c r="E34" s="291">
        <v>1852</v>
      </c>
      <c r="F34" s="291">
        <v>1179</v>
      </c>
      <c r="G34" s="292">
        <v>673</v>
      </c>
      <c r="H34" s="414">
        <v>454</v>
      </c>
      <c r="I34" s="394"/>
      <c r="J34" s="292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s="272" customFormat="1" ht="15">
      <c r="A35" s="407"/>
      <c r="B35" s="278" t="s">
        <v>319</v>
      </c>
      <c r="C35" s="277"/>
      <c r="D35" s="277"/>
      <c r="E35" s="279">
        <v>1791</v>
      </c>
      <c r="F35" s="279">
        <v>1130</v>
      </c>
      <c r="G35" s="280">
        <v>661</v>
      </c>
      <c r="H35" s="408">
        <v>442</v>
      </c>
      <c r="I35" s="391"/>
      <c r="J35" s="280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s="272" customFormat="1" ht="15">
      <c r="A36" s="407"/>
      <c r="B36" s="278" t="s">
        <v>320</v>
      </c>
      <c r="C36" s="277"/>
      <c r="D36" s="277"/>
      <c r="E36" s="279">
        <v>16</v>
      </c>
      <c r="F36" s="279">
        <v>16</v>
      </c>
      <c r="G36" s="280">
        <v>0</v>
      </c>
      <c r="H36" s="408">
        <v>0</v>
      </c>
      <c r="I36" s="391"/>
      <c r="J36" s="280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s="272" customFormat="1" ht="15">
      <c r="A37" s="407"/>
      <c r="B37" s="278" t="s">
        <v>321</v>
      </c>
      <c r="C37" s="277"/>
      <c r="D37" s="277"/>
      <c r="E37" s="279">
        <v>51</v>
      </c>
      <c r="F37" s="279">
        <v>33</v>
      </c>
      <c r="G37" s="280">
        <v>12</v>
      </c>
      <c r="H37" s="408">
        <v>12</v>
      </c>
      <c r="I37" s="391"/>
      <c r="J37" s="280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s="272" customFormat="1" ht="15">
      <c r="A38" s="407"/>
      <c r="B38" s="278" t="s">
        <v>322</v>
      </c>
      <c r="C38" s="277"/>
      <c r="D38" s="277"/>
      <c r="E38" s="279">
        <v>50</v>
      </c>
      <c r="F38" s="279">
        <v>32</v>
      </c>
      <c r="G38" s="280">
        <v>12</v>
      </c>
      <c r="H38" s="408">
        <v>12</v>
      </c>
      <c r="I38" s="391"/>
      <c r="J38" s="280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s="272" customFormat="1" ht="15">
      <c r="A39" s="407"/>
      <c r="B39" s="278" t="s">
        <v>323</v>
      </c>
      <c r="C39" s="277"/>
      <c r="D39" s="277"/>
      <c r="E39" s="279">
        <v>1</v>
      </c>
      <c r="F39" s="279">
        <v>1</v>
      </c>
      <c r="G39" s="280">
        <v>0</v>
      </c>
      <c r="H39" s="408">
        <v>0</v>
      </c>
      <c r="I39" s="391"/>
      <c r="J39" s="280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s="272" customFormat="1" ht="15.75">
      <c r="A40" s="409" t="s">
        <v>331</v>
      </c>
      <c r="B40" s="282" t="s">
        <v>215</v>
      </c>
      <c r="C40" s="281" t="s">
        <v>212</v>
      </c>
      <c r="D40" s="281" t="s">
        <v>198</v>
      </c>
      <c r="E40" s="283">
        <v>1382</v>
      </c>
      <c r="F40" s="283">
        <v>1382</v>
      </c>
      <c r="G40" s="284">
        <v>0</v>
      </c>
      <c r="H40" s="410">
        <v>0</v>
      </c>
      <c r="I40" s="392"/>
      <c r="J40" s="284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s="272" customFormat="1" ht="15">
      <c r="A41" s="407"/>
      <c r="B41" s="278" t="s">
        <v>319</v>
      </c>
      <c r="C41" s="277"/>
      <c r="D41" s="277"/>
      <c r="E41" s="279">
        <v>1250</v>
      </c>
      <c r="F41" s="279">
        <v>1250</v>
      </c>
      <c r="G41" s="280">
        <v>0</v>
      </c>
      <c r="H41" s="408">
        <v>0</v>
      </c>
      <c r="I41" s="391"/>
      <c r="J41" s="280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s="272" customFormat="1" ht="15">
      <c r="A42" s="407"/>
      <c r="B42" s="278" t="s">
        <v>320</v>
      </c>
      <c r="C42" s="277"/>
      <c r="D42" s="277"/>
      <c r="E42" s="279">
        <v>38</v>
      </c>
      <c r="F42" s="279">
        <v>38</v>
      </c>
      <c r="G42" s="280">
        <v>0</v>
      </c>
      <c r="H42" s="408">
        <v>0</v>
      </c>
      <c r="I42" s="391"/>
      <c r="J42" s="280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272" customFormat="1" ht="15">
      <c r="A43" s="407"/>
      <c r="B43" s="278" t="s">
        <v>321</v>
      </c>
      <c r="C43" s="277"/>
      <c r="D43" s="277"/>
      <c r="E43" s="279">
        <v>94</v>
      </c>
      <c r="F43" s="279">
        <v>94</v>
      </c>
      <c r="G43" s="280">
        <v>0</v>
      </c>
      <c r="H43" s="408">
        <v>0</v>
      </c>
      <c r="I43" s="391"/>
      <c r="J43" s="280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s="272" customFormat="1" ht="15">
      <c r="A44" s="407"/>
      <c r="B44" s="278" t="s">
        <v>322</v>
      </c>
      <c r="C44" s="277"/>
      <c r="D44" s="277"/>
      <c r="E44" s="279">
        <v>90</v>
      </c>
      <c r="F44" s="279">
        <v>90</v>
      </c>
      <c r="G44" s="280">
        <v>0</v>
      </c>
      <c r="H44" s="408">
        <v>0</v>
      </c>
      <c r="I44" s="391"/>
      <c r="J44" s="280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s="272" customFormat="1" ht="15">
      <c r="A45" s="407"/>
      <c r="B45" s="278" t="s">
        <v>323</v>
      </c>
      <c r="C45" s="277"/>
      <c r="D45" s="277"/>
      <c r="E45" s="279">
        <v>4</v>
      </c>
      <c r="F45" s="279">
        <v>4</v>
      </c>
      <c r="G45" s="280">
        <v>0</v>
      </c>
      <c r="H45" s="408">
        <v>0</v>
      </c>
      <c r="I45" s="391"/>
      <c r="J45" s="280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s="272" customFormat="1" ht="15.75">
      <c r="A46" s="409" t="s">
        <v>332</v>
      </c>
      <c r="B46" s="282" t="s">
        <v>333</v>
      </c>
      <c r="C46" s="281" t="s">
        <v>200</v>
      </c>
      <c r="D46" s="281" t="s">
        <v>198</v>
      </c>
      <c r="E46" s="283">
        <v>269</v>
      </c>
      <c r="F46" s="283">
        <v>269</v>
      </c>
      <c r="G46" s="284">
        <v>0</v>
      </c>
      <c r="H46" s="410">
        <v>28</v>
      </c>
      <c r="I46" s="392"/>
      <c r="J46" s="284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s="272" customFormat="1" ht="15">
      <c r="A47" s="407"/>
      <c r="B47" s="278" t="s">
        <v>319</v>
      </c>
      <c r="C47" s="277"/>
      <c r="D47" s="277"/>
      <c r="E47" s="279">
        <v>225</v>
      </c>
      <c r="F47" s="279">
        <v>225</v>
      </c>
      <c r="G47" s="280">
        <v>0</v>
      </c>
      <c r="H47" s="408">
        <v>0</v>
      </c>
      <c r="I47" s="391"/>
      <c r="J47" s="280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s="272" customFormat="1" ht="15">
      <c r="A48" s="407"/>
      <c r="B48" s="278" t="s">
        <v>320</v>
      </c>
      <c r="C48" s="277"/>
      <c r="D48" s="277"/>
      <c r="E48" s="279">
        <v>35</v>
      </c>
      <c r="F48" s="279">
        <v>35</v>
      </c>
      <c r="G48" s="280">
        <v>0</v>
      </c>
      <c r="H48" s="408">
        <v>0</v>
      </c>
      <c r="I48" s="391"/>
      <c r="J48" s="280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s="272" customFormat="1" ht="15">
      <c r="A49" s="407"/>
      <c r="B49" s="278" t="s">
        <v>321</v>
      </c>
      <c r="C49" s="277"/>
      <c r="D49" s="277"/>
      <c r="E49" s="279">
        <v>9</v>
      </c>
      <c r="F49" s="279">
        <v>9</v>
      </c>
      <c r="G49" s="280">
        <v>0</v>
      </c>
      <c r="H49" s="408">
        <v>28</v>
      </c>
      <c r="I49" s="391"/>
      <c r="J49" s="280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s="272" customFormat="1" ht="15">
      <c r="A50" s="407"/>
      <c r="B50" s="278" t="s">
        <v>322</v>
      </c>
      <c r="C50" s="277"/>
      <c r="D50" s="277"/>
      <c r="E50" s="279">
        <v>7</v>
      </c>
      <c r="F50" s="279">
        <v>7</v>
      </c>
      <c r="G50" s="280">
        <v>0</v>
      </c>
      <c r="H50" s="408">
        <v>26</v>
      </c>
      <c r="I50" s="391"/>
      <c r="J50" s="28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s="272" customFormat="1" ht="15.75" thickBot="1">
      <c r="A51" s="415"/>
      <c r="B51" s="316" t="s">
        <v>323</v>
      </c>
      <c r="C51" s="315"/>
      <c r="D51" s="315"/>
      <c r="E51" s="317">
        <v>2</v>
      </c>
      <c r="F51" s="317">
        <v>2</v>
      </c>
      <c r="G51" s="318">
        <v>0</v>
      </c>
      <c r="H51" s="416">
        <v>2</v>
      </c>
      <c r="I51" s="391"/>
      <c r="J51" s="280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s="294" customFormat="1" ht="15">
      <c r="A52" s="251"/>
      <c r="B52" s="252"/>
      <c r="C52" s="253"/>
      <c r="D52" s="253"/>
      <c r="E52" s="254"/>
      <c r="F52" s="254"/>
      <c r="G52" s="254"/>
      <c r="H52" s="254"/>
      <c r="I52" s="293"/>
      <c r="J52" s="293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s="255" customFormat="1" ht="15">
      <c r="A53" s="251"/>
      <c r="B53" s="252"/>
      <c r="C53" s="253"/>
      <c r="D53" s="253"/>
      <c r="E53" s="254"/>
      <c r="F53" s="254"/>
      <c r="G53" s="254"/>
      <c r="H53" s="254"/>
      <c r="I53" s="254"/>
      <c r="J53" s="254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s="255" customFormat="1" ht="20.25">
      <c r="A54" s="551" t="s">
        <v>314</v>
      </c>
      <c r="B54" s="552"/>
      <c r="C54" s="257"/>
      <c r="D54" s="257"/>
      <c r="E54" s="258"/>
      <c r="F54" s="258"/>
      <c r="G54" s="258"/>
      <c r="H54" s="319" t="s">
        <v>824</v>
      </c>
      <c r="I54" s="258"/>
      <c r="J54" s="258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s="260" customFormat="1" ht="15.75" thickBot="1">
      <c r="A55" s="251"/>
      <c r="B55" s="252"/>
      <c r="C55" s="253"/>
      <c r="D55" s="253"/>
      <c r="E55" s="254"/>
      <c r="F55" s="254"/>
      <c r="G55" s="255"/>
      <c r="H55" s="319" t="s">
        <v>464</v>
      </c>
      <c r="I55" s="259"/>
      <c r="J55" s="261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s="266" customFormat="1" ht="15.75">
      <c r="A56" s="395" t="s">
        <v>180</v>
      </c>
      <c r="B56" s="396"/>
      <c r="C56" s="397" t="s">
        <v>184</v>
      </c>
      <c r="D56" s="397" t="s">
        <v>185</v>
      </c>
      <c r="E56" s="398" t="s">
        <v>186</v>
      </c>
      <c r="F56" s="398" t="s">
        <v>315</v>
      </c>
      <c r="G56" s="399" t="s">
        <v>316</v>
      </c>
      <c r="H56" s="400" t="s">
        <v>177</v>
      </c>
      <c r="I56" s="388"/>
      <c r="J56" s="265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s="266" customFormat="1" ht="15.75">
      <c r="A57" s="401" t="s">
        <v>181</v>
      </c>
      <c r="B57" s="263" t="s">
        <v>182</v>
      </c>
      <c r="C57" s="262" t="s">
        <v>187</v>
      </c>
      <c r="D57" s="262" t="s">
        <v>188</v>
      </c>
      <c r="E57" s="264" t="s">
        <v>189</v>
      </c>
      <c r="F57" s="264" t="s">
        <v>183</v>
      </c>
      <c r="G57" s="265" t="s">
        <v>178</v>
      </c>
      <c r="H57" s="402" t="s">
        <v>178</v>
      </c>
      <c r="I57" s="388"/>
      <c r="J57" s="265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s="266" customFormat="1" ht="15.75">
      <c r="A58" s="401"/>
      <c r="B58" s="263"/>
      <c r="C58" s="262"/>
      <c r="D58" s="262"/>
      <c r="E58" s="264" t="s">
        <v>190</v>
      </c>
      <c r="F58" s="264">
        <v>2006</v>
      </c>
      <c r="G58" s="265" t="s">
        <v>179</v>
      </c>
      <c r="H58" s="402" t="s">
        <v>179</v>
      </c>
      <c r="I58" s="388"/>
      <c r="J58" s="265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s="272" customFormat="1" ht="15.75">
      <c r="A59" s="412" t="s">
        <v>334</v>
      </c>
      <c r="B59" s="287" t="s">
        <v>335</v>
      </c>
      <c r="C59" s="286" t="s">
        <v>194</v>
      </c>
      <c r="D59" s="286" t="s">
        <v>243</v>
      </c>
      <c r="E59" s="288">
        <v>3653</v>
      </c>
      <c r="F59" s="288">
        <v>3528</v>
      </c>
      <c r="G59" s="289">
        <v>122</v>
      </c>
      <c r="H59" s="413">
        <v>2872</v>
      </c>
      <c r="I59" s="417"/>
      <c r="J59" s="28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s="272" customFormat="1" ht="15">
      <c r="A60" s="407"/>
      <c r="B60" s="278" t="s">
        <v>319</v>
      </c>
      <c r="C60" s="277"/>
      <c r="D60" s="277"/>
      <c r="E60" s="279">
        <v>3460</v>
      </c>
      <c r="F60" s="295">
        <v>3341</v>
      </c>
      <c r="G60" s="296">
        <v>119</v>
      </c>
      <c r="H60" s="419">
        <v>2769</v>
      </c>
      <c r="I60" s="391"/>
      <c r="J60" s="296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s="272" customFormat="1" ht="15">
      <c r="A61" s="407"/>
      <c r="B61" s="278" t="s">
        <v>320</v>
      </c>
      <c r="C61" s="277"/>
      <c r="D61" s="277"/>
      <c r="E61" s="279">
        <v>85</v>
      </c>
      <c r="F61" s="295">
        <v>85</v>
      </c>
      <c r="G61" s="296">
        <v>0</v>
      </c>
      <c r="H61" s="419">
        <v>0</v>
      </c>
      <c r="I61" s="391"/>
      <c r="J61" s="296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s="272" customFormat="1" ht="15">
      <c r="A62" s="407"/>
      <c r="B62" s="278" t="s">
        <v>321</v>
      </c>
      <c r="C62" s="277"/>
      <c r="D62" s="277"/>
      <c r="E62" s="279">
        <v>108</v>
      </c>
      <c r="F62" s="295">
        <v>104</v>
      </c>
      <c r="G62" s="296">
        <v>3</v>
      </c>
      <c r="H62" s="419">
        <v>103</v>
      </c>
      <c r="I62" s="391"/>
      <c r="J62" s="296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s="272" customFormat="1" ht="15">
      <c r="A63" s="407"/>
      <c r="B63" s="278" t="s">
        <v>322</v>
      </c>
      <c r="C63" s="277"/>
      <c r="D63" s="277"/>
      <c r="E63" s="279">
        <v>104</v>
      </c>
      <c r="F63" s="295">
        <v>100</v>
      </c>
      <c r="G63" s="296">
        <v>3</v>
      </c>
      <c r="H63" s="419">
        <v>103</v>
      </c>
      <c r="I63" s="391"/>
      <c r="J63" s="296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s="272" customFormat="1" ht="15">
      <c r="A64" s="407"/>
      <c r="B64" s="278" t="s">
        <v>323</v>
      </c>
      <c r="C64" s="277"/>
      <c r="D64" s="277"/>
      <c r="E64" s="279">
        <v>4</v>
      </c>
      <c r="F64" s="295">
        <v>4</v>
      </c>
      <c r="G64" s="280">
        <v>0</v>
      </c>
      <c r="H64" s="419">
        <v>0</v>
      </c>
      <c r="I64" s="391"/>
      <c r="J64" s="280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s="272" customFormat="1" ht="15.75">
      <c r="A65" s="409" t="s">
        <v>336</v>
      </c>
      <c r="B65" s="282" t="s">
        <v>337</v>
      </c>
      <c r="C65" s="281" t="s">
        <v>194</v>
      </c>
      <c r="D65" s="281" t="s">
        <v>198</v>
      </c>
      <c r="E65" s="283">
        <v>1038</v>
      </c>
      <c r="F65" s="283">
        <v>1038</v>
      </c>
      <c r="G65" s="284">
        <v>0</v>
      </c>
      <c r="H65" s="410">
        <v>18</v>
      </c>
      <c r="I65" s="392"/>
      <c r="J65" s="284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s="272" customFormat="1" ht="15">
      <c r="A66" s="407"/>
      <c r="B66" s="278" t="s">
        <v>319</v>
      </c>
      <c r="C66" s="277"/>
      <c r="D66" s="277"/>
      <c r="E66" s="279">
        <v>1000</v>
      </c>
      <c r="F66" s="279">
        <v>1000</v>
      </c>
      <c r="G66" s="280">
        <v>0</v>
      </c>
      <c r="H66" s="408">
        <v>0</v>
      </c>
      <c r="I66" s="391"/>
      <c r="J66" s="280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s="272" customFormat="1" ht="15">
      <c r="A67" s="407"/>
      <c r="B67" s="278" t="s">
        <v>320</v>
      </c>
      <c r="C67" s="277"/>
      <c r="D67" s="277"/>
      <c r="E67" s="279">
        <v>0</v>
      </c>
      <c r="F67" s="279">
        <v>0</v>
      </c>
      <c r="G67" s="280">
        <v>0</v>
      </c>
      <c r="H67" s="408">
        <v>0</v>
      </c>
      <c r="I67" s="391"/>
      <c r="J67" s="280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s="272" customFormat="1" ht="15">
      <c r="A68" s="407"/>
      <c r="B68" s="278" t="s">
        <v>321</v>
      </c>
      <c r="C68" s="277"/>
      <c r="D68" s="277"/>
      <c r="E68" s="279">
        <v>38</v>
      </c>
      <c r="F68" s="279">
        <v>38</v>
      </c>
      <c r="G68" s="280">
        <v>0</v>
      </c>
      <c r="H68" s="408">
        <v>18</v>
      </c>
      <c r="I68" s="391"/>
      <c r="J68" s="280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s="272" customFormat="1" ht="15">
      <c r="A69" s="407"/>
      <c r="B69" s="278" t="s">
        <v>322</v>
      </c>
      <c r="C69" s="277"/>
      <c r="D69" s="277"/>
      <c r="E69" s="279">
        <v>38</v>
      </c>
      <c r="F69" s="279">
        <v>38</v>
      </c>
      <c r="G69" s="280">
        <v>0</v>
      </c>
      <c r="H69" s="408">
        <v>18</v>
      </c>
      <c r="I69" s="391"/>
      <c r="J69" s="280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s="272" customFormat="1" ht="15">
      <c r="A70" s="407"/>
      <c r="B70" s="278" t="s">
        <v>323</v>
      </c>
      <c r="C70" s="277"/>
      <c r="D70" s="277"/>
      <c r="E70" s="279">
        <v>0</v>
      </c>
      <c r="F70" s="279">
        <v>0</v>
      </c>
      <c r="G70" s="280">
        <v>0</v>
      </c>
      <c r="H70" s="408">
        <v>0</v>
      </c>
      <c r="I70" s="391"/>
      <c r="J70" s="28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s="272" customFormat="1" ht="15.75">
      <c r="A71" s="409" t="s">
        <v>338</v>
      </c>
      <c r="B71" s="282" t="s">
        <v>213</v>
      </c>
      <c r="C71" s="281" t="s">
        <v>198</v>
      </c>
      <c r="D71" s="281" t="s">
        <v>198</v>
      </c>
      <c r="E71" s="283">
        <v>718</v>
      </c>
      <c r="F71" s="283">
        <v>718</v>
      </c>
      <c r="G71" s="284">
        <v>0</v>
      </c>
      <c r="H71" s="410">
        <v>718</v>
      </c>
      <c r="I71" s="392"/>
      <c r="J71" s="284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s="272" customFormat="1" ht="15">
      <c r="A72" s="407"/>
      <c r="B72" s="278" t="s">
        <v>319</v>
      </c>
      <c r="C72" s="277"/>
      <c r="D72" s="277"/>
      <c r="E72" s="279">
        <v>718</v>
      </c>
      <c r="F72" s="279">
        <v>718</v>
      </c>
      <c r="G72" s="280">
        <v>0</v>
      </c>
      <c r="H72" s="408">
        <v>718</v>
      </c>
      <c r="I72" s="391"/>
      <c r="J72" s="280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s="272" customFormat="1" ht="15">
      <c r="A73" s="407"/>
      <c r="B73" s="278" t="s">
        <v>320</v>
      </c>
      <c r="C73" s="277"/>
      <c r="D73" s="277"/>
      <c r="E73" s="279">
        <v>0</v>
      </c>
      <c r="F73" s="279">
        <v>0</v>
      </c>
      <c r="G73" s="280">
        <v>0</v>
      </c>
      <c r="H73" s="408">
        <v>0</v>
      </c>
      <c r="I73" s="391"/>
      <c r="J73" s="280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s="272" customFormat="1" ht="15">
      <c r="A74" s="407"/>
      <c r="B74" s="278" t="s">
        <v>321</v>
      </c>
      <c r="C74" s="277"/>
      <c r="D74" s="277"/>
      <c r="E74" s="279">
        <v>0</v>
      </c>
      <c r="F74" s="279">
        <v>0</v>
      </c>
      <c r="G74" s="280">
        <v>0</v>
      </c>
      <c r="H74" s="408">
        <v>0</v>
      </c>
      <c r="I74" s="391"/>
      <c r="J74" s="280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s="272" customFormat="1" ht="15">
      <c r="A75" s="407"/>
      <c r="B75" s="278" t="s">
        <v>322</v>
      </c>
      <c r="C75" s="277"/>
      <c r="D75" s="277"/>
      <c r="E75" s="279">
        <v>0</v>
      </c>
      <c r="F75" s="279">
        <v>0</v>
      </c>
      <c r="G75" s="280">
        <v>0</v>
      </c>
      <c r="H75" s="408">
        <v>0</v>
      </c>
      <c r="I75" s="391"/>
      <c r="J75" s="280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s="272" customFormat="1" ht="15">
      <c r="A76" s="407"/>
      <c r="B76" s="278" t="s">
        <v>323</v>
      </c>
      <c r="C76" s="277"/>
      <c r="D76" s="277"/>
      <c r="E76" s="279">
        <v>0</v>
      </c>
      <c r="F76" s="279">
        <v>0</v>
      </c>
      <c r="G76" s="280">
        <v>0</v>
      </c>
      <c r="H76" s="408">
        <v>0</v>
      </c>
      <c r="I76" s="391"/>
      <c r="J76" s="280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s="300" customFormat="1" ht="15.75">
      <c r="A77" s="403" t="s">
        <v>275</v>
      </c>
      <c r="B77" s="297" t="s">
        <v>339</v>
      </c>
      <c r="C77" s="267"/>
      <c r="D77" s="267"/>
      <c r="E77" s="298">
        <f>E78</f>
        <v>23737</v>
      </c>
      <c r="F77" s="298">
        <f>F78</f>
        <v>22588</v>
      </c>
      <c r="G77" s="299">
        <f>G78</f>
        <v>18</v>
      </c>
      <c r="H77" s="420">
        <f>H78</f>
        <v>9463</v>
      </c>
      <c r="I77" s="418"/>
      <c r="J77" s="299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s="272" customFormat="1" ht="15.75">
      <c r="A78" s="409" t="s">
        <v>340</v>
      </c>
      <c r="B78" s="282" t="s">
        <v>220</v>
      </c>
      <c r="C78" s="281" t="s">
        <v>201</v>
      </c>
      <c r="D78" s="281" t="s">
        <v>328</v>
      </c>
      <c r="E78" s="283">
        <v>23737</v>
      </c>
      <c r="F78" s="283">
        <v>22588</v>
      </c>
      <c r="G78" s="284">
        <v>18</v>
      </c>
      <c r="H78" s="410">
        <v>9463</v>
      </c>
      <c r="I78" s="392"/>
      <c r="J78" s="284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s="272" customFormat="1" ht="15">
      <c r="A79" s="407"/>
      <c r="B79" s="278" t="s">
        <v>319</v>
      </c>
      <c r="C79" s="277"/>
      <c r="D79" s="277"/>
      <c r="E79" s="279">
        <v>22576</v>
      </c>
      <c r="F79" s="279">
        <v>21462</v>
      </c>
      <c r="G79" s="280">
        <v>0</v>
      </c>
      <c r="H79" s="408">
        <v>9247</v>
      </c>
      <c r="I79" s="391"/>
      <c r="J79" s="280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272" customFormat="1" ht="15">
      <c r="A80" s="407"/>
      <c r="B80" s="278" t="s">
        <v>320</v>
      </c>
      <c r="C80" s="277"/>
      <c r="D80" s="277"/>
      <c r="E80" s="279">
        <v>529</v>
      </c>
      <c r="F80" s="279">
        <v>529</v>
      </c>
      <c r="G80" s="280">
        <v>0</v>
      </c>
      <c r="H80" s="408">
        <v>0</v>
      </c>
      <c r="I80" s="391"/>
      <c r="J80" s="2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s="272" customFormat="1" ht="15">
      <c r="A81" s="407"/>
      <c r="B81" s="278" t="s">
        <v>321</v>
      </c>
      <c r="C81" s="277"/>
      <c r="D81" s="277"/>
      <c r="E81" s="279">
        <v>632</v>
      </c>
      <c r="F81" s="279">
        <v>597</v>
      </c>
      <c r="G81" s="280">
        <v>18</v>
      </c>
      <c r="H81" s="408">
        <v>216</v>
      </c>
      <c r="I81" s="391"/>
      <c r="J81" s="280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s="272" customFormat="1" ht="15">
      <c r="A82" s="407"/>
      <c r="B82" s="278" t="s">
        <v>322</v>
      </c>
      <c r="C82" s="277"/>
      <c r="D82" s="277"/>
      <c r="E82" s="279">
        <v>616</v>
      </c>
      <c r="F82" s="279">
        <v>581</v>
      </c>
      <c r="G82" s="280">
        <v>18</v>
      </c>
      <c r="H82" s="408">
        <v>216</v>
      </c>
      <c r="I82" s="391"/>
      <c r="J82" s="280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s="272" customFormat="1" ht="15">
      <c r="A83" s="407"/>
      <c r="B83" s="278" t="s">
        <v>323</v>
      </c>
      <c r="C83" s="277"/>
      <c r="D83" s="277"/>
      <c r="E83" s="279">
        <v>16</v>
      </c>
      <c r="F83" s="279">
        <v>16</v>
      </c>
      <c r="G83" s="280">
        <v>0</v>
      </c>
      <c r="H83" s="408">
        <v>0</v>
      </c>
      <c r="I83" s="391"/>
      <c r="J83" s="280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s="272" customFormat="1" ht="15.75">
      <c r="A84" s="401" t="s">
        <v>279</v>
      </c>
      <c r="B84" s="301" t="s">
        <v>341</v>
      </c>
      <c r="C84" s="262"/>
      <c r="D84" s="262"/>
      <c r="E84" s="264">
        <f>E85+E91+E97+E110+E116+E122+E128+E134+E140+E146+E159+E165+E171+E177+E183+E189+E195+E208</f>
        <v>727672</v>
      </c>
      <c r="F84" s="264">
        <f>F85+F91+F97+F110+F116+F122+F128+F134+F140+F146+F159+F165+F171+F177+F183+F189+F195+F208</f>
        <v>316701</v>
      </c>
      <c r="G84" s="265">
        <f>G85+G91+G97+G110+G116+G122+G128+G134+G140+G146+G159+G165+G171+G177+G183+G189+G195+G208</f>
        <v>46065</v>
      </c>
      <c r="H84" s="421">
        <f>H85+H91+H97+H110+H116+H122+H128+H134+H140+H146+H159+H165+H171+H177+H183+H189+H195+H208</f>
        <v>50929</v>
      </c>
      <c r="I84" s="388"/>
      <c r="J84" s="265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s="272" customFormat="1" ht="15.75">
      <c r="A85" s="409" t="s">
        <v>229</v>
      </c>
      <c r="B85" s="282" t="s">
        <v>230</v>
      </c>
      <c r="C85" s="281" t="s">
        <v>231</v>
      </c>
      <c r="D85" s="281" t="s">
        <v>198</v>
      </c>
      <c r="E85" s="283">
        <v>241845</v>
      </c>
      <c r="F85" s="283">
        <v>139297</v>
      </c>
      <c r="G85" s="284">
        <v>0</v>
      </c>
      <c r="H85" s="410">
        <v>73</v>
      </c>
      <c r="I85" s="392"/>
      <c r="J85" s="284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s="272" customFormat="1" ht="15">
      <c r="A86" s="407"/>
      <c r="B86" s="278" t="s">
        <v>319</v>
      </c>
      <c r="C86" s="277"/>
      <c r="D86" s="277"/>
      <c r="E86" s="279">
        <v>236346</v>
      </c>
      <c r="F86" s="279">
        <v>135934</v>
      </c>
      <c r="G86" s="280">
        <v>0</v>
      </c>
      <c r="H86" s="408">
        <v>0</v>
      </c>
      <c r="I86" s="391"/>
      <c r="J86" s="280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s="272" customFormat="1" ht="15">
      <c r="A87" s="407"/>
      <c r="B87" s="278" t="s">
        <v>320</v>
      </c>
      <c r="C87" s="277"/>
      <c r="D87" s="277"/>
      <c r="E87" s="279">
        <v>824</v>
      </c>
      <c r="F87" s="279">
        <v>674</v>
      </c>
      <c r="G87" s="280">
        <v>0</v>
      </c>
      <c r="H87" s="408">
        <v>0</v>
      </c>
      <c r="I87" s="391"/>
      <c r="J87" s="280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s="272" customFormat="1" ht="15">
      <c r="A88" s="407"/>
      <c r="B88" s="278" t="s">
        <v>321</v>
      </c>
      <c r="C88" s="277"/>
      <c r="D88" s="277"/>
      <c r="E88" s="279">
        <v>4675</v>
      </c>
      <c r="F88" s="279">
        <v>2689</v>
      </c>
      <c r="G88" s="280">
        <v>0</v>
      </c>
      <c r="H88" s="408">
        <v>73</v>
      </c>
      <c r="I88" s="391"/>
      <c r="J88" s="280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s="272" customFormat="1" ht="15">
      <c r="A89" s="407"/>
      <c r="B89" s="278" t="s">
        <v>322</v>
      </c>
      <c r="C89" s="277"/>
      <c r="D89" s="277"/>
      <c r="E89" s="279">
        <v>4605</v>
      </c>
      <c r="F89" s="279">
        <v>2669</v>
      </c>
      <c r="G89" s="280">
        <v>0</v>
      </c>
      <c r="H89" s="408">
        <v>73</v>
      </c>
      <c r="I89" s="391"/>
      <c r="J89" s="280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s="272" customFormat="1" ht="15">
      <c r="A90" s="407"/>
      <c r="B90" s="278" t="s">
        <v>323</v>
      </c>
      <c r="C90" s="277"/>
      <c r="D90" s="277"/>
      <c r="E90" s="279">
        <v>70</v>
      </c>
      <c r="F90" s="279">
        <v>20</v>
      </c>
      <c r="G90" s="280">
        <v>0</v>
      </c>
      <c r="H90" s="408">
        <v>0</v>
      </c>
      <c r="I90" s="391"/>
      <c r="J90" s="28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s="272" customFormat="1" ht="15.75">
      <c r="A91" s="409" t="s">
        <v>342</v>
      </c>
      <c r="B91" s="282" t="s">
        <v>343</v>
      </c>
      <c r="C91" s="281" t="s">
        <v>223</v>
      </c>
      <c r="D91" s="281" t="s">
        <v>198</v>
      </c>
      <c r="E91" s="283">
        <v>6931</v>
      </c>
      <c r="F91" s="283">
        <v>6931</v>
      </c>
      <c r="G91" s="284">
        <v>0</v>
      </c>
      <c r="H91" s="410">
        <v>1769</v>
      </c>
      <c r="I91" s="392"/>
      <c r="J91" s="284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s="272" customFormat="1" ht="15">
      <c r="A92" s="407"/>
      <c r="B92" s="278" t="s">
        <v>319</v>
      </c>
      <c r="C92" s="277"/>
      <c r="D92" s="277"/>
      <c r="E92" s="279">
        <v>6476</v>
      </c>
      <c r="F92" s="279">
        <v>6476</v>
      </c>
      <c r="G92" s="280">
        <v>0</v>
      </c>
      <c r="H92" s="408">
        <v>1717</v>
      </c>
      <c r="I92" s="391"/>
      <c r="J92" s="280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s="272" customFormat="1" ht="15">
      <c r="A93" s="407"/>
      <c r="B93" s="278" t="s">
        <v>320</v>
      </c>
      <c r="C93" s="277"/>
      <c r="D93" s="277"/>
      <c r="E93" s="279">
        <v>183</v>
      </c>
      <c r="F93" s="279">
        <v>183</v>
      </c>
      <c r="G93" s="280">
        <v>0</v>
      </c>
      <c r="H93" s="408">
        <v>0</v>
      </c>
      <c r="I93" s="391"/>
      <c r="J93" s="280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s="272" customFormat="1" ht="15">
      <c r="A94" s="407"/>
      <c r="B94" s="278" t="s">
        <v>321</v>
      </c>
      <c r="C94" s="277"/>
      <c r="D94" s="277"/>
      <c r="E94" s="279">
        <v>272</v>
      </c>
      <c r="F94" s="279">
        <v>272</v>
      </c>
      <c r="G94" s="280">
        <v>0</v>
      </c>
      <c r="H94" s="408">
        <v>52</v>
      </c>
      <c r="I94" s="391"/>
      <c r="J94" s="280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s="272" customFormat="1" ht="15">
      <c r="A95" s="407"/>
      <c r="B95" s="278" t="s">
        <v>322</v>
      </c>
      <c r="C95" s="277"/>
      <c r="D95" s="277"/>
      <c r="E95" s="279">
        <v>244</v>
      </c>
      <c r="F95" s="279">
        <v>244</v>
      </c>
      <c r="G95" s="280">
        <v>0</v>
      </c>
      <c r="H95" s="408">
        <v>52</v>
      </c>
      <c r="I95" s="391"/>
      <c r="J95" s="280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s="272" customFormat="1" ht="15">
      <c r="A96" s="407"/>
      <c r="B96" s="278" t="s">
        <v>323</v>
      </c>
      <c r="C96" s="277"/>
      <c r="D96" s="277"/>
      <c r="E96" s="279">
        <v>28</v>
      </c>
      <c r="F96" s="279">
        <v>28</v>
      </c>
      <c r="G96" s="280">
        <v>0</v>
      </c>
      <c r="H96" s="408">
        <v>0</v>
      </c>
      <c r="I96" s="391"/>
      <c r="J96" s="280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s="272" customFormat="1" ht="15.75">
      <c r="A97" s="409" t="s">
        <v>344</v>
      </c>
      <c r="B97" s="282" t="s">
        <v>345</v>
      </c>
      <c r="C97" s="281" t="s">
        <v>198</v>
      </c>
      <c r="D97" s="281" t="s">
        <v>346</v>
      </c>
      <c r="E97" s="283">
        <v>35176</v>
      </c>
      <c r="F97" s="283">
        <v>625</v>
      </c>
      <c r="G97" s="284">
        <v>9716</v>
      </c>
      <c r="H97" s="410">
        <v>10083</v>
      </c>
      <c r="I97" s="392"/>
      <c r="J97" s="284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s="272" customFormat="1" ht="15">
      <c r="A98" s="407"/>
      <c r="B98" s="278" t="s">
        <v>319</v>
      </c>
      <c r="C98" s="277"/>
      <c r="D98" s="277"/>
      <c r="E98" s="279">
        <v>33518</v>
      </c>
      <c r="F98" s="279">
        <v>0</v>
      </c>
      <c r="G98" s="280">
        <v>9403</v>
      </c>
      <c r="H98" s="408">
        <v>9403</v>
      </c>
      <c r="I98" s="391"/>
      <c r="J98" s="280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s="272" customFormat="1" ht="15">
      <c r="A99" s="407"/>
      <c r="B99" s="278" t="s">
        <v>320</v>
      </c>
      <c r="C99" s="277"/>
      <c r="D99" s="277"/>
      <c r="E99" s="279">
        <v>680</v>
      </c>
      <c r="F99" s="279">
        <v>625</v>
      </c>
      <c r="G99" s="280"/>
      <c r="H99" s="408">
        <v>625</v>
      </c>
      <c r="I99" s="391"/>
      <c r="J99" s="280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s="272" customFormat="1" ht="15">
      <c r="A100" s="407"/>
      <c r="B100" s="278" t="s">
        <v>321</v>
      </c>
      <c r="C100" s="277"/>
      <c r="D100" s="277"/>
      <c r="E100" s="279">
        <v>978</v>
      </c>
      <c r="F100" s="279">
        <v>0</v>
      </c>
      <c r="G100" s="280">
        <v>313</v>
      </c>
      <c r="H100" s="408">
        <v>55</v>
      </c>
      <c r="I100" s="391"/>
      <c r="J100" s="28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s="272" customFormat="1" ht="15">
      <c r="A101" s="407"/>
      <c r="B101" s="278" t="s">
        <v>322</v>
      </c>
      <c r="C101" s="277"/>
      <c r="D101" s="277"/>
      <c r="E101" s="279">
        <v>918</v>
      </c>
      <c r="F101" s="279">
        <v>0</v>
      </c>
      <c r="G101" s="280">
        <v>258</v>
      </c>
      <c r="H101" s="408">
        <v>0</v>
      </c>
      <c r="I101" s="391"/>
      <c r="J101" s="280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s="272" customFormat="1" ht="15.75" thickBot="1">
      <c r="A102" s="415"/>
      <c r="B102" s="316" t="s">
        <v>323</v>
      </c>
      <c r="C102" s="315"/>
      <c r="D102" s="315"/>
      <c r="E102" s="317">
        <v>60</v>
      </c>
      <c r="F102" s="317">
        <v>0</v>
      </c>
      <c r="G102" s="318">
        <v>55</v>
      </c>
      <c r="H102" s="416">
        <v>55</v>
      </c>
      <c r="I102" s="391"/>
      <c r="J102" s="280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s="294" customFormat="1" ht="15">
      <c r="A103" s="251"/>
      <c r="B103" s="252"/>
      <c r="C103" s="253"/>
      <c r="D103" s="253"/>
      <c r="E103" s="254"/>
      <c r="F103" s="254"/>
      <c r="G103" s="254"/>
      <c r="H103" s="254"/>
      <c r="I103" s="293"/>
      <c r="J103" s="29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s="255" customFormat="1" ht="15">
      <c r="A104" s="251"/>
      <c r="B104" s="252"/>
      <c r="C104" s="253"/>
      <c r="D104" s="253"/>
      <c r="E104" s="254"/>
      <c r="F104" s="254"/>
      <c r="G104" s="254"/>
      <c r="H104" s="254"/>
      <c r="I104" s="254"/>
      <c r="J104" s="25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s="255" customFormat="1" ht="20.25">
      <c r="A105" s="551" t="s">
        <v>314</v>
      </c>
      <c r="B105" s="552"/>
      <c r="C105" s="257"/>
      <c r="D105" s="257"/>
      <c r="E105" s="258"/>
      <c r="F105" s="258"/>
      <c r="G105" s="258"/>
      <c r="H105" s="319" t="s">
        <v>824</v>
      </c>
      <c r="I105" s="258"/>
      <c r="J105" s="258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s="260" customFormat="1" ht="15.75" thickBot="1">
      <c r="A106" s="251"/>
      <c r="B106" s="252"/>
      <c r="C106" s="253"/>
      <c r="D106" s="253"/>
      <c r="E106" s="254"/>
      <c r="F106" s="254"/>
      <c r="G106" s="255"/>
      <c r="H106" s="319" t="s">
        <v>465</v>
      </c>
      <c r="I106" s="259"/>
      <c r="J106" s="261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s="266" customFormat="1" ht="15.75">
      <c r="A107" s="395" t="s">
        <v>180</v>
      </c>
      <c r="B107" s="396"/>
      <c r="C107" s="397" t="s">
        <v>184</v>
      </c>
      <c r="D107" s="397" t="s">
        <v>185</v>
      </c>
      <c r="E107" s="398" t="s">
        <v>186</v>
      </c>
      <c r="F107" s="398" t="s">
        <v>315</v>
      </c>
      <c r="G107" s="399" t="s">
        <v>316</v>
      </c>
      <c r="H107" s="400" t="s">
        <v>177</v>
      </c>
      <c r="I107" s="388"/>
      <c r="J107" s="265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s="266" customFormat="1" ht="15.75">
      <c r="A108" s="401" t="s">
        <v>181</v>
      </c>
      <c r="B108" s="263" t="s">
        <v>182</v>
      </c>
      <c r="C108" s="262" t="s">
        <v>187</v>
      </c>
      <c r="D108" s="262" t="s">
        <v>188</v>
      </c>
      <c r="E108" s="264" t="s">
        <v>189</v>
      </c>
      <c r="F108" s="264" t="s">
        <v>183</v>
      </c>
      <c r="G108" s="265" t="s">
        <v>178</v>
      </c>
      <c r="H108" s="402" t="s">
        <v>178</v>
      </c>
      <c r="I108" s="388"/>
      <c r="J108" s="265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s="266" customFormat="1" ht="15.75">
      <c r="A109" s="401"/>
      <c r="B109" s="263"/>
      <c r="C109" s="262"/>
      <c r="D109" s="262"/>
      <c r="E109" s="264" t="s">
        <v>190</v>
      </c>
      <c r="F109" s="264">
        <v>2006</v>
      </c>
      <c r="G109" s="265" t="s">
        <v>179</v>
      </c>
      <c r="H109" s="402" t="s">
        <v>179</v>
      </c>
      <c r="I109" s="388"/>
      <c r="J109" s="265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s="272" customFormat="1" ht="15.75">
      <c r="A110" s="409" t="s">
        <v>347</v>
      </c>
      <c r="B110" s="282" t="s">
        <v>232</v>
      </c>
      <c r="C110" s="281" t="s">
        <v>193</v>
      </c>
      <c r="D110" s="281" t="s">
        <v>198</v>
      </c>
      <c r="E110" s="283">
        <v>33492</v>
      </c>
      <c r="F110" s="283">
        <v>33492</v>
      </c>
      <c r="G110" s="284">
        <v>0</v>
      </c>
      <c r="H110" s="410">
        <v>87</v>
      </c>
      <c r="I110" s="392"/>
      <c r="J110" s="284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s="272" customFormat="1" ht="15">
      <c r="A111" s="407"/>
      <c r="B111" s="278" t="s">
        <v>319</v>
      </c>
      <c r="C111" s="277"/>
      <c r="D111" s="277"/>
      <c r="E111" s="279">
        <v>31480</v>
      </c>
      <c r="F111" s="279">
        <v>31480</v>
      </c>
      <c r="G111" s="280">
        <v>0</v>
      </c>
      <c r="H111" s="408">
        <v>0</v>
      </c>
      <c r="I111" s="391"/>
      <c r="J111" s="280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s="272" customFormat="1" ht="15">
      <c r="A112" s="407"/>
      <c r="B112" s="278" t="s">
        <v>320</v>
      </c>
      <c r="C112" s="277"/>
      <c r="D112" s="277"/>
      <c r="E112" s="279">
        <v>769</v>
      </c>
      <c r="F112" s="279">
        <v>769</v>
      </c>
      <c r="G112" s="280">
        <v>0</v>
      </c>
      <c r="H112" s="408">
        <v>0</v>
      </c>
      <c r="I112" s="391"/>
      <c r="J112" s="280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s="272" customFormat="1" ht="15">
      <c r="A113" s="407"/>
      <c r="B113" s="278" t="s">
        <v>321</v>
      </c>
      <c r="C113" s="277"/>
      <c r="D113" s="277"/>
      <c r="E113" s="279">
        <v>1243</v>
      </c>
      <c r="F113" s="279">
        <v>1243</v>
      </c>
      <c r="G113" s="280">
        <v>0</v>
      </c>
      <c r="H113" s="408">
        <v>87</v>
      </c>
      <c r="I113" s="391"/>
      <c r="J113" s="280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s="272" customFormat="1" ht="15">
      <c r="A114" s="407"/>
      <c r="B114" s="278" t="s">
        <v>322</v>
      </c>
      <c r="C114" s="277"/>
      <c r="D114" s="277"/>
      <c r="E114" s="279">
        <v>1187</v>
      </c>
      <c r="F114" s="279">
        <v>1187</v>
      </c>
      <c r="G114" s="280">
        <v>0</v>
      </c>
      <c r="H114" s="408">
        <v>87</v>
      </c>
      <c r="I114" s="391"/>
      <c r="J114" s="280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 s="272" customFormat="1" ht="15">
      <c r="A115" s="407"/>
      <c r="B115" s="278" t="s">
        <v>323</v>
      </c>
      <c r="C115" s="277"/>
      <c r="D115" s="277"/>
      <c r="E115" s="279">
        <v>56</v>
      </c>
      <c r="F115" s="279">
        <v>56</v>
      </c>
      <c r="G115" s="280">
        <v>0</v>
      </c>
      <c r="H115" s="408">
        <v>0</v>
      </c>
      <c r="I115" s="391"/>
      <c r="J115" s="280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s="272" customFormat="1" ht="15.75">
      <c r="A116" s="409" t="s">
        <v>348</v>
      </c>
      <c r="B116" s="282" t="s">
        <v>233</v>
      </c>
      <c r="C116" s="281" t="s">
        <v>193</v>
      </c>
      <c r="D116" s="281" t="s">
        <v>198</v>
      </c>
      <c r="E116" s="283">
        <v>33622</v>
      </c>
      <c r="F116" s="283">
        <v>33622</v>
      </c>
      <c r="G116" s="284">
        <v>0</v>
      </c>
      <c r="H116" s="410">
        <v>98</v>
      </c>
      <c r="I116" s="392"/>
      <c r="J116" s="284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 s="272" customFormat="1" ht="15">
      <c r="A117" s="407"/>
      <c r="B117" s="278" t="s">
        <v>319</v>
      </c>
      <c r="C117" s="277"/>
      <c r="D117" s="277"/>
      <c r="E117" s="279">
        <v>31544</v>
      </c>
      <c r="F117" s="279">
        <v>31544</v>
      </c>
      <c r="G117" s="280">
        <v>0</v>
      </c>
      <c r="H117" s="408">
        <v>0</v>
      </c>
      <c r="I117" s="391"/>
      <c r="J117" s="280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s="272" customFormat="1" ht="15">
      <c r="A118" s="407"/>
      <c r="B118" s="278" t="s">
        <v>320</v>
      </c>
      <c r="C118" s="277"/>
      <c r="D118" s="277"/>
      <c r="E118" s="279">
        <v>766</v>
      </c>
      <c r="F118" s="279">
        <v>766</v>
      </c>
      <c r="G118" s="280">
        <v>0</v>
      </c>
      <c r="H118" s="408">
        <v>0</v>
      </c>
      <c r="I118" s="391"/>
      <c r="J118" s="280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s="272" customFormat="1" ht="15">
      <c r="A119" s="407"/>
      <c r="B119" s="278" t="s">
        <v>321</v>
      </c>
      <c r="C119" s="277"/>
      <c r="D119" s="277"/>
      <c r="E119" s="279">
        <v>1312</v>
      </c>
      <c r="F119" s="279">
        <v>1312</v>
      </c>
      <c r="G119" s="280">
        <v>0</v>
      </c>
      <c r="H119" s="408">
        <v>98</v>
      </c>
      <c r="I119" s="391"/>
      <c r="J119" s="280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s="272" customFormat="1" ht="15">
      <c r="A120" s="407"/>
      <c r="B120" s="278" t="s">
        <v>322</v>
      </c>
      <c r="C120" s="277"/>
      <c r="D120" s="277"/>
      <c r="E120" s="279">
        <v>1269</v>
      </c>
      <c r="F120" s="279">
        <v>1269</v>
      </c>
      <c r="G120" s="280">
        <v>0</v>
      </c>
      <c r="H120" s="408">
        <v>98</v>
      </c>
      <c r="I120" s="391"/>
      <c r="J120" s="28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s="272" customFormat="1" ht="15">
      <c r="A121" s="407"/>
      <c r="B121" s="278" t="s">
        <v>323</v>
      </c>
      <c r="C121" s="277"/>
      <c r="D121" s="277"/>
      <c r="E121" s="279">
        <v>43</v>
      </c>
      <c r="F121" s="279">
        <v>43</v>
      </c>
      <c r="G121" s="280">
        <v>0</v>
      </c>
      <c r="H121" s="408">
        <v>0</v>
      </c>
      <c r="I121" s="391"/>
      <c r="J121" s="280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s="272" customFormat="1" ht="15.75">
      <c r="A122" s="409" t="s">
        <v>349</v>
      </c>
      <c r="B122" s="282" t="s">
        <v>350</v>
      </c>
      <c r="C122" s="281" t="s">
        <v>234</v>
      </c>
      <c r="D122" s="281" t="s">
        <v>198</v>
      </c>
      <c r="E122" s="283">
        <v>45755</v>
      </c>
      <c r="F122" s="283">
        <v>45755</v>
      </c>
      <c r="G122" s="284">
        <v>0</v>
      </c>
      <c r="H122" s="410">
        <v>326</v>
      </c>
      <c r="I122" s="392"/>
      <c r="J122" s="284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s="272" customFormat="1" ht="15">
      <c r="A123" s="407"/>
      <c r="B123" s="278" t="s">
        <v>319</v>
      </c>
      <c r="C123" s="277"/>
      <c r="D123" s="277"/>
      <c r="E123" s="279">
        <v>43046</v>
      </c>
      <c r="F123" s="279">
        <v>43046</v>
      </c>
      <c r="G123" s="280">
        <v>0</v>
      </c>
      <c r="H123" s="408">
        <v>0</v>
      </c>
      <c r="I123" s="391"/>
      <c r="J123" s="280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s="272" customFormat="1" ht="15">
      <c r="A124" s="407"/>
      <c r="B124" s="278" t="s">
        <v>320</v>
      </c>
      <c r="C124" s="277"/>
      <c r="D124" s="277"/>
      <c r="E124" s="279">
        <v>1045</v>
      </c>
      <c r="F124" s="279">
        <v>1045</v>
      </c>
      <c r="G124" s="280">
        <v>0</v>
      </c>
      <c r="H124" s="408">
        <v>0</v>
      </c>
      <c r="I124" s="391"/>
      <c r="J124" s="280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s="272" customFormat="1" ht="15">
      <c r="A125" s="407"/>
      <c r="B125" s="278" t="s">
        <v>321</v>
      </c>
      <c r="C125" s="277"/>
      <c r="D125" s="277"/>
      <c r="E125" s="279">
        <v>1664</v>
      </c>
      <c r="F125" s="279">
        <v>1664</v>
      </c>
      <c r="G125" s="280">
        <v>0</v>
      </c>
      <c r="H125" s="408">
        <v>326</v>
      </c>
      <c r="I125" s="391"/>
      <c r="J125" s="280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s="272" customFormat="1" ht="15">
      <c r="A126" s="407"/>
      <c r="B126" s="278" t="s">
        <v>322</v>
      </c>
      <c r="C126" s="277"/>
      <c r="D126" s="277"/>
      <c r="E126" s="279">
        <v>1558</v>
      </c>
      <c r="F126" s="279">
        <v>1558</v>
      </c>
      <c r="G126" s="280">
        <v>0</v>
      </c>
      <c r="H126" s="408">
        <v>326</v>
      </c>
      <c r="I126" s="391"/>
      <c r="J126" s="280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s="272" customFormat="1" ht="15">
      <c r="A127" s="407"/>
      <c r="B127" s="278" t="s">
        <v>323</v>
      </c>
      <c r="C127" s="277"/>
      <c r="D127" s="277"/>
      <c r="E127" s="279">
        <v>106</v>
      </c>
      <c r="F127" s="279">
        <v>106</v>
      </c>
      <c r="G127" s="280">
        <v>0</v>
      </c>
      <c r="H127" s="408">
        <v>0</v>
      </c>
      <c r="I127" s="391"/>
      <c r="J127" s="280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s="302" customFormat="1" ht="15.75">
      <c r="A128" s="409" t="s">
        <v>351</v>
      </c>
      <c r="B128" s="282" t="s">
        <v>352</v>
      </c>
      <c r="C128" s="281" t="s">
        <v>202</v>
      </c>
      <c r="D128" s="281" t="s">
        <v>198</v>
      </c>
      <c r="E128" s="283">
        <v>2125</v>
      </c>
      <c r="F128" s="283">
        <v>521</v>
      </c>
      <c r="G128" s="284">
        <v>0</v>
      </c>
      <c r="H128" s="410">
        <v>312</v>
      </c>
      <c r="I128" s="392"/>
      <c r="J128" s="284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s="272" customFormat="1" ht="15">
      <c r="A129" s="407"/>
      <c r="B129" s="278" t="s">
        <v>319</v>
      </c>
      <c r="C129" s="277"/>
      <c r="D129" s="277"/>
      <c r="E129" s="279">
        <v>0</v>
      </c>
      <c r="F129" s="279">
        <v>0</v>
      </c>
      <c r="G129" s="280">
        <v>0</v>
      </c>
      <c r="H129" s="408">
        <v>0</v>
      </c>
      <c r="I129" s="391"/>
      <c r="J129" s="280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s="272" customFormat="1" ht="15">
      <c r="A130" s="407"/>
      <c r="B130" s="278" t="s">
        <v>320</v>
      </c>
      <c r="C130" s="277"/>
      <c r="D130" s="277"/>
      <c r="E130" s="279">
        <v>2000</v>
      </c>
      <c r="F130" s="279">
        <v>494</v>
      </c>
      <c r="G130" s="280">
        <v>0</v>
      </c>
      <c r="H130" s="408">
        <v>297</v>
      </c>
      <c r="I130" s="391"/>
      <c r="J130" s="28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s="272" customFormat="1" ht="15">
      <c r="A131" s="407"/>
      <c r="B131" s="278" t="s">
        <v>321</v>
      </c>
      <c r="C131" s="277"/>
      <c r="D131" s="277"/>
      <c r="E131" s="279">
        <v>125</v>
      </c>
      <c r="F131" s="279">
        <v>27</v>
      </c>
      <c r="G131" s="280">
        <v>0</v>
      </c>
      <c r="H131" s="408">
        <v>15</v>
      </c>
      <c r="I131" s="391"/>
      <c r="J131" s="280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s="272" customFormat="1" ht="15">
      <c r="A132" s="407"/>
      <c r="B132" s="278" t="s">
        <v>322</v>
      </c>
      <c r="C132" s="277"/>
      <c r="D132" s="277"/>
      <c r="E132" s="279">
        <v>0</v>
      </c>
      <c r="F132" s="279">
        <v>0</v>
      </c>
      <c r="G132" s="280">
        <v>0</v>
      </c>
      <c r="H132" s="408">
        <v>0</v>
      </c>
      <c r="I132" s="391"/>
      <c r="J132" s="280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s="272" customFormat="1" ht="15">
      <c r="A133" s="407"/>
      <c r="B133" s="278" t="s">
        <v>323</v>
      </c>
      <c r="C133" s="277"/>
      <c r="D133" s="277"/>
      <c r="E133" s="279">
        <v>125</v>
      </c>
      <c r="F133" s="279">
        <v>27</v>
      </c>
      <c r="G133" s="280">
        <v>0</v>
      </c>
      <c r="H133" s="408">
        <v>15</v>
      </c>
      <c r="I133" s="391"/>
      <c r="J133" s="280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s="272" customFormat="1" ht="15.75">
      <c r="A134" s="409" t="s">
        <v>235</v>
      </c>
      <c r="B134" s="282" t="s">
        <v>353</v>
      </c>
      <c r="C134" s="281" t="s">
        <v>354</v>
      </c>
      <c r="D134" s="281" t="s">
        <v>355</v>
      </c>
      <c r="E134" s="283">
        <v>41980</v>
      </c>
      <c r="F134" s="283">
        <v>83</v>
      </c>
      <c r="G134" s="284">
        <v>725</v>
      </c>
      <c r="H134" s="410">
        <v>727</v>
      </c>
      <c r="I134" s="392"/>
      <c r="J134" s="28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s="272" customFormat="1" ht="15">
      <c r="A135" s="407"/>
      <c r="B135" s="278" t="s">
        <v>319</v>
      </c>
      <c r="C135" s="277"/>
      <c r="D135" s="277"/>
      <c r="E135" s="279">
        <v>39974</v>
      </c>
      <c r="F135" s="279">
        <v>0</v>
      </c>
      <c r="G135" s="280">
        <v>0</v>
      </c>
      <c r="H135" s="408">
        <v>0</v>
      </c>
      <c r="I135" s="391"/>
      <c r="J135" s="280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s="272" customFormat="1" ht="15">
      <c r="A136" s="407"/>
      <c r="B136" s="278" t="s">
        <v>320</v>
      </c>
      <c r="C136" s="277"/>
      <c r="D136" s="277"/>
      <c r="E136" s="279">
        <v>756</v>
      </c>
      <c r="F136" s="279">
        <v>78</v>
      </c>
      <c r="G136" s="280">
        <v>678</v>
      </c>
      <c r="H136" s="408">
        <v>678</v>
      </c>
      <c r="I136" s="391"/>
      <c r="J136" s="280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s="272" customFormat="1" ht="15">
      <c r="A137" s="407"/>
      <c r="B137" s="278" t="s">
        <v>321</v>
      </c>
      <c r="C137" s="277"/>
      <c r="D137" s="277"/>
      <c r="E137" s="279">
        <v>1250</v>
      </c>
      <c r="F137" s="279">
        <v>5</v>
      </c>
      <c r="G137" s="280">
        <v>47</v>
      </c>
      <c r="H137" s="408">
        <v>49</v>
      </c>
      <c r="I137" s="391"/>
      <c r="J137" s="280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s="272" customFormat="1" ht="15">
      <c r="A138" s="407"/>
      <c r="B138" s="278" t="s">
        <v>322</v>
      </c>
      <c r="C138" s="277"/>
      <c r="D138" s="277"/>
      <c r="E138" s="279">
        <v>1198</v>
      </c>
      <c r="F138" s="279">
        <v>0</v>
      </c>
      <c r="G138" s="280">
        <v>0</v>
      </c>
      <c r="H138" s="408">
        <v>0</v>
      </c>
      <c r="I138" s="391"/>
      <c r="J138" s="280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s="272" customFormat="1" ht="15">
      <c r="A139" s="407"/>
      <c r="B139" s="278" t="s">
        <v>323</v>
      </c>
      <c r="C139" s="277"/>
      <c r="D139" s="277"/>
      <c r="E139" s="279">
        <v>52</v>
      </c>
      <c r="F139" s="279">
        <v>5</v>
      </c>
      <c r="G139" s="280">
        <v>47</v>
      </c>
      <c r="H139" s="408">
        <v>49</v>
      </c>
      <c r="I139" s="391"/>
      <c r="J139" s="280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s="302" customFormat="1" ht="15.75">
      <c r="A140" s="409" t="s">
        <v>356</v>
      </c>
      <c r="B140" s="282" t="s">
        <v>357</v>
      </c>
      <c r="C140" s="281" t="s">
        <v>358</v>
      </c>
      <c r="D140" s="281" t="s">
        <v>346</v>
      </c>
      <c r="E140" s="283">
        <v>52935</v>
      </c>
      <c r="F140" s="283">
        <v>571</v>
      </c>
      <c r="G140" s="284">
        <v>55</v>
      </c>
      <c r="H140" s="410">
        <v>626</v>
      </c>
      <c r="I140" s="392"/>
      <c r="J140" s="284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s="272" customFormat="1" ht="15">
      <c r="A141" s="407"/>
      <c r="B141" s="278" t="s">
        <v>319</v>
      </c>
      <c r="C141" s="277"/>
      <c r="D141" s="277"/>
      <c r="E141" s="279">
        <v>50590</v>
      </c>
      <c r="F141" s="279">
        <v>0</v>
      </c>
      <c r="G141" s="280">
        <v>0</v>
      </c>
      <c r="H141" s="408">
        <v>0</v>
      </c>
      <c r="I141" s="391"/>
      <c r="J141" s="280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s="272" customFormat="1" ht="15">
      <c r="A142" s="407"/>
      <c r="B142" s="278" t="s">
        <v>320</v>
      </c>
      <c r="C142" s="277"/>
      <c r="D142" s="277"/>
      <c r="E142" s="279">
        <v>780</v>
      </c>
      <c r="F142" s="279">
        <v>571</v>
      </c>
      <c r="G142" s="280"/>
      <c r="H142" s="408">
        <v>571</v>
      </c>
      <c r="I142" s="391"/>
      <c r="J142" s="280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s="272" customFormat="1" ht="15">
      <c r="A143" s="407"/>
      <c r="B143" s="278" t="s">
        <v>321</v>
      </c>
      <c r="C143" s="277"/>
      <c r="D143" s="277"/>
      <c r="E143" s="279">
        <v>1565</v>
      </c>
      <c r="F143" s="279">
        <v>0</v>
      </c>
      <c r="G143" s="280">
        <v>55</v>
      </c>
      <c r="H143" s="408">
        <v>55</v>
      </c>
      <c r="I143" s="391"/>
      <c r="J143" s="280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s="272" customFormat="1" ht="15">
      <c r="A144" s="407"/>
      <c r="B144" s="278" t="s">
        <v>322</v>
      </c>
      <c r="C144" s="277"/>
      <c r="D144" s="277"/>
      <c r="E144" s="279">
        <v>1490</v>
      </c>
      <c r="F144" s="279">
        <v>0</v>
      </c>
      <c r="G144" s="280">
        <v>0</v>
      </c>
      <c r="H144" s="408">
        <v>0</v>
      </c>
      <c r="I144" s="391"/>
      <c r="J144" s="280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s="272" customFormat="1" ht="15">
      <c r="A145" s="407"/>
      <c r="B145" s="278" t="s">
        <v>323</v>
      </c>
      <c r="C145" s="277"/>
      <c r="D145" s="277"/>
      <c r="E145" s="279">
        <v>75</v>
      </c>
      <c r="F145" s="279">
        <v>0</v>
      </c>
      <c r="G145" s="280">
        <v>55</v>
      </c>
      <c r="H145" s="408">
        <v>55</v>
      </c>
      <c r="I145" s="391"/>
      <c r="J145" s="280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s="302" customFormat="1" ht="15.75">
      <c r="A146" s="409" t="s">
        <v>359</v>
      </c>
      <c r="B146" s="282" t="s">
        <v>360</v>
      </c>
      <c r="C146" s="281" t="s">
        <v>194</v>
      </c>
      <c r="D146" s="281" t="s">
        <v>361</v>
      </c>
      <c r="E146" s="283">
        <v>34005</v>
      </c>
      <c r="F146" s="283">
        <v>732</v>
      </c>
      <c r="G146" s="284">
        <v>58</v>
      </c>
      <c r="H146" s="410">
        <v>790</v>
      </c>
      <c r="I146" s="392"/>
      <c r="J146" s="284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s="272" customFormat="1" ht="15">
      <c r="A147" s="407"/>
      <c r="B147" s="278" t="s">
        <v>319</v>
      </c>
      <c r="C147" s="277"/>
      <c r="D147" s="277"/>
      <c r="E147" s="279">
        <v>32252</v>
      </c>
      <c r="F147" s="279">
        <v>0</v>
      </c>
      <c r="G147" s="280">
        <v>0</v>
      </c>
      <c r="H147" s="408">
        <v>0</v>
      </c>
      <c r="I147" s="391"/>
      <c r="J147" s="280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s="272" customFormat="1" ht="15">
      <c r="A148" s="407"/>
      <c r="B148" s="278" t="s">
        <v>320</v>
      </c>
      <c r="C148" s="277"/>
      <c r="D148" s="277"/>
      <c r="E148" s="279">
        <v>790</v>
      </c>
      <c r="F148" s="279">
        <v>732</v>
      </c>
      <c r="G148" s="280">
        <v>0</v>
      </c>
      <c r="H148" s="408">
        <v>732</v>
      </c>
      <c r="I148" s="391"/>
      <c r="J148" s="280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s="272" customFormat="1" ht="15">
      <c r="A149" s="407"/>
      <c r="B149" s="278" t="s">
        <v>321</v>
      </c>
      <c r="C149" s="277"/>
      <c r="D149" s="277"/>
      <c r="E149" s="279">
        <v>963</v>
      </c>
      <c r="F149" s="279">
        <v>0</v>
      </c>
      <c r="G149" s="280">
        <v>58</v>
      </c>
      <c r="H149" s="408">
        <v>58</v>
      </c>
      <c r="I149" s="391"/>
      <c r="J149" s="280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s="272" customFormat="1" ht="15">
      <c r="A150" s="407"/>
      <c r="B150" s="278" t="s">
        <v>322</v>
      </c>
      <c r="C150" s="277"/>
      <c r="D150" s="277"/>
      <c r="E150" s="279">
        <v>903</v>
      </c>
      <c r="F150" s="279">
        <v>0</v>
      </c>
      <c r="G150" s="280">
        <v>0</v>
      </c>
      <c r="H150" s="408">
        <v>0</v>
      </c>
      <c r="I150" s="391"/>
      <c r="J150" s="28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s="272" customFormat="1" ht="15.75" thickBot="1">
      <c r="A151" s="415"/>
      <c r="B151" s="316" t="s">
        <v>323</v>
      </c>
      <c r="C151" s="315"/>
      <c r="D151" s="315"/>
      <c r="E151" s="317">
        <v>60</v>
      </c>
      <c r="F151" s="317">
        <v>0</v>
      </c>
      <c r="G151" s="318">
        <v>58</v>
      </c>
      <c r="H151" s="416">
        <v>58</v>
      </c>
      <c r="I151" s="391"/>
      <c r="J151" s="280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s="255" customFormat="1" ht="15">
      <c r="A152" s="251"/>
      <c r="B152" s="252"/>
      <c r="C152" s="253"/>
      <c r="D152" s="253"/>
      <c r="E152" s="254"/>
      <c r="F152" s="254"/>
      <c r="G152" s="254"/>
      <c r="H152" s="254"/>
      <c r="I152" s="254"/>
      <c r="J152" s="254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s="255" customFormat="1" ht="15">
      <c r="A153" s="251"/>
      <c r="B153" s="252"/>
      <c r="C153" s="253"/>
      <c r="D153" s="253"/>
      <c r="E153" s="254"/>
      <c r="F153" s="254"/>
      <c r="G153" s="254"/>
      <c r="H153" s="254"/>
      <c r="I153" s="254"/>
      <c r="J153" s="254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s="255" customFormat="1" ht="20.25">
      <c r="A154" s="551" t="s">
        <v>314</v>
      </c>
      <c r="B154" s="552"/>
      <c r="C154" s="257"/>
      <c r="D154" s="257"/>
      <c r="E154" s="258"/>
      <c r="F154" s="258"/>
      <c r="G154" s="258"/>
      <c r="H154" s="319" t="s">
        <v>824</v>
      </c>
      <c r="I154" s="258"/>
      <c r="J154" s="258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s="260" customFormat="1" ht="15.75" thickBot="1">
      <c r="A155" s="251"/>
      <c r="B155" s="252"/>
      <c r="C155" s="253"/>
      <c r="D155" s="253"/>
      <c r="E155" s="254"/>
      <c r="F155" s="254"/>
      <c r="G155" s="255"/>
      <c r="H155" s="319" t="s">
        <v>466</v>
      </c>
      <c r="I155" s="259"/>
      <c r="J155" s="261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s="266" customFormat="1" ht="15.75">
      <c r="A156" s="395" t="s">
        <v>180</v>
      </c>
      <c r="B156" s="396"/>
      <c r="C156" s="397" t="s">
        <v>184</v>
      </c>
      <c r="D156" s="397" t="s">
        <v>185</v>
      </c>
      <c r="E156" s="398" t="s">
        <v>186</v>
      </c>
      <c r="F156" s="398" t="s">
        <v>315</v>
      </c>
      <c r="G156" s="399" t="s">
        <v>316</v>
      </c>
      <c r="H156" s="400" t="s">
        <v>177</v>
      </c>
      <c r="I156" s="388"/>
      <c r="J156" s="265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s="266" customFormat="1" ht="15.75">
      <c r="A157" s="401" t="s">
        <v>181</v>
      </c>
      <c r="B157" s="263" t="s">
        <v>182</v>
      </c>
      <c r="C157" s="262" t="s">
        <v>187</v>
      </c>
      <c r="D157" s="262" t="s">
        <v>188</v>
      </c>
      <c r="E157" s="264" t="s">
        <v>189</v>
      </c>
      <c r="F157" s="264" t="s">
        <v>183</v>
      </c>
      <c r="G157" s="265" t="s">
        <v>178</v>
      </c>
      <c r="H157" s="402" t="s">
        <v>178</v>
      </c>
      <c r="I157" s="388"/>
      <c r="J157" s="265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s="266" customFormat="1" ht="15.75">
      <c r="A158" s="401"/>
      <c r="B158" s="263"/>
      <c r="C158" s="262"/>
      <c r="D158" s="262"/>
      <c r="E158" s="264" t="s">
        <v>190</v>
      </c>
      <c r="F158" s="264">
        <v>2006</v>
      </c>
      <c r="G158" s="265" t="s">
        <v>179</v>
      </c>
      <c r="H158" s="402" t="s">
        <v>179</v>
      </c>
      <c r="I158" s="388"/>
      <c r="J158" s="265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s="302" customFormat="1" ht="15.75">
      <c r="A159" s="409" t="s">
        <v>362</v>
      </c>
      <c r="B159" s="282" t="s">
        <v>363</v>
      </c>
      <c r="C159" s="281" t="s">
        <v>194</v>
      </c>
      <c r="D159" s="281" t="s">
        <v>361</v>
      </c>
      <c r="E159" s="283">
        <v>33976</v>
      </c>
      <c r="F159" s="283">
        <v>666</v>
      </c>
      <c r="G159" s="284">
        <v>53</v>
      </c>
      <c r="H159" s="410">
        <v>719</v>
      </c>
      <c r="I159" s="392"/>
      <c r="J159" s="284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s="272" customFormat="1" ht="15">
      <c r="A160" s="407"/>
      <c r="B160" s="278" t="s">
        <v>319</v>
      </c>
      <c r="C160" s="277"/>
      <c r="D160" s="277"/>
      <c r="E160" s="279">
        <v>32291</v>
      </c>
      <c r="F160" s="279">
        <v>0</v>
      </c>
      <c r="G160" s="280">
        <v>0</v>
      </c>
      <c r="H160" s="408">
        <v>0</v>
      </c>
      <c r="I160" s="391"/>
      <c r="J160" s="28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s="272" customFormat="1" ht="15">
      <c r="A161" s="407"/>
      <c r="B161" s="278" t="s">
        <v>320</v>
      </c>
      <c r="C161" s="277"/>
      <c r="D161" s="277"/>
      <c r="E161" s="279">
        <v>720</v>
      </c>
      <c r="F161" s="279">
        <v>666</v>
      </c>
      <c r="G161" s="280">
        <v>0</v>
      </c>
      <c r="H161" s="408">
        <v>666</v>
      </c>
      <c r="I161" s="391"/>
      <c r="J161" s="280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s="272" customFormat="1" ht="15">
      <c r="A162" s="407"/>
      <c r="B162" s="278" t="s">
        <v>321</v>
      </c>
      <c r="C162" s="277"/>
      <c r="D162" s="277"/>
      <c r="E162" s="279">
        <v>965</v>
      </c>
      <c r="F162" s="279">
        <v>0</v>
      </c>
      <c r="G162" s="280">
        <v>53</v>
      </c>
      <c r="H162" s="408">
        <v>53</v>
      </c>
      <c r="I162" s="391"/>
      <c r="J162" s="280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s="272" customFormat="1" ht="15">
      <c r="A163" s="407"/>
      <c r="B163" s="278" t="s">
        <v>322</v>
      </c>
      <c r="C163" s="277"/>
      <c r="D163" s="277"/>
      <c r="E163" s="279">
        <v>905</v>
      </c>
      <c r="F163" s="279">
        <v>0</v>
      </c>
      <c r="G163" s="280">
        <v>0</v>
      </c>
      <c r="H163" s="408">
        <v>0</v>
      </c>
      <c r="I163" s="391"/>
      <c r="J163" s="280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s="272" customFormat="1" ht="15">
      <c r="A164" s="407"/>
      <c r="B164" s="278" t="s">
        <v>323</v>
      </c>
      <c r="C164" s="277"/>
      <c r="D164" s="277"/>
      <c r="E164" s="279">
        <v>60</v>
      </c>
      <c r="F164" s="279">
        <v>0</v>
      </c>
      <c r="G164" s="280">
        <v>53</v>
      </c>
      <c r="H164" s="408">
        <v>53</v>
      </c>
      <c r="I164" s="391"/>
      <c r="J164" s="280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s="302" customFormat="1" ht="15.75">
      <c r="A165" s="409" t="s">
        <v>364</v>
      </c>
      <c r="B165" s="282" t="s">
        <v>365</v>
      </c>
      <c r="C165" s="281" t="s">
        <v>222</v>
      </c>
      <c r="D165" s="281" t="s">
        <v>346</v>
      </c>
      <c r="E165" s="283">
        <v>48866</v>
      </c>
      <c r="F165" s="283">
        <v>630</v>
      </c>
      <c r="G165" s="284">
        <v>18599</v>
      </c>
      <c r="H165" s="410">
        <v>18168</v>
      </c>
      <c r="I165" s="392"/>
      <c r="J165" s="284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s="272" customFormat="1" ht="15">
      <c r="A166" s="407"/>
      <c r="B166" s="278" t="s">
        <v>319</v>
      </c>
      <c r="C166" s="277"/>
      <c r="D166" s="277"/>
      <c r="E166" s="279">
        <v>47065</v>
      </c>
      <c r="F166" s="279">
        <v>0</v>
      </c>
      <c r="G166" s="280">
        <v>18168</v>
      </c>
      <c r="H166" s="408">
        <v>18168</v>
      </c>
      <c r="I166" s="391"/>
      <c r="J166" s="280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s="272" customFormat="1" ht="15">
      <c r="A167" s="407"/>
      <c r="B167" s="278" t="s">
        <v>320</v>
      </c>
      <c r="C167" s="277"/>
      <c r="D167" s="277"/>
      <c r="E167" s="279">
        <v>629</v>
      </c>
      <c r="F167" s="279">
        <v>569</v>
      </c>
      <c r="G167" s="280">
        <v>0</v>
      </c>
      <c r="H167" s="408">
        <v>0</v>
      </c>
      <c r="I167" s="391"/>
      <c r="J167" s="280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s="272" customFormat="1" ht="15">
      <c r="A168" s="407"/>
      <c r="B168" s="278" t="s">
        <v>321</v>
      </c>
      <c r="C168" s="277"/>
      <c r="D168" s="277"/>
      <c r="E168" s="279">
        <v>1172</v>
      </c>
      <c r="F168" s="279">
        <v>61</v>
      </c>
      <c r="G168" s="280">
        <v>431</v>
      </c>
      <c r="H168" s="408">
        <v>0</v>
      </c>
      <c r="I168" s="391"/>
      <c r="J168" s="280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 s="272" customFormat="1" ht="15">
      <c r="A169" s="407"/>
      <c r="B169" s="278" t="s">
        <v>322</v>
      </c>
      <c r="C169" s="277"/>
      <c r="D169" s="277"/>
      <c r="E169" s="279">
        <v>1111</v>
      </c>
      <c r="F169" s="279">
        <v>0</v>
      </c>
      <c r="G169" s="280">
        <v>431</v>
      </c>
      <c r="H169" s="408">
        <v>0</v>
      </c>
      <c r="I169" s="391"/>
      <c r="J169" s="280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:35" s="272" customFormat="1" ht="15">
      <c r="A170" s="407"/>
      <c r="B170" s="278" t="s">
        <v>323</v>
      </c>
      <c r="C170" s="277"/>
      <c r="D170" s="277"/>
      <c r="E170" s="279">
        <v>61</v>
      </c>
      <c r="F170" s="279">
        <v>61</v>
      </c>
      <c r="G170" s="280">
        <v>0</v>
      </c>
      <c r="H170" s="408">
        <v>0</v>
      </c>
      <c r="I170" s="391"/>
      <c r="J170" s="28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:35" s="302" customFormat="1" ht="15.75">
      <c r="A171" s="409" t="s">
        <v>366</v>
      </c>
      <c r="B171" s="282" t="s">
        <v>367</v>
      </c>
      <c r="C171" s="281" t="s">
        <v>368</v>
      </c>
      <c r="D171" s="281" t="s">
        <v>328</v>
      </c>
      <c r="E171" s="283">
        <v>53640</v>
      </c>
      <c r="F171" s="283">
        <v>36983</v>
      </c>
      <c r="G171" s="284">
        <v>16657</v>
      </c>
      <c r="H171" s="410">
        <v>16905</v>
      </c>
      <c r="I171" s="392"/>
      <c r="J171" s="284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:35" s="272" customFormat="1" ht="15">
      <c r="A172" s="407"/>
      <c r="B172" s="278" t="s">
        <v>319</v>
      </c>
      <c r="C172" s="277"/>
      <c r="D172" s="277"/>
      <c r="E172" s="279">
        <v>51161</v>
      </c>
      <c r="F172" s="279">
        <v>35075</v>
      </c>
      <c r="G172" s="280">
        <v>16086</v>
      </c>
      <c r="H172" s="408">
        <v>16094</v>
      </c>
      <c r="I172" s="391"/>
      <c r="J172" s="280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:35" s="272" customFormat="1" ht="15">
      <c r="A173" s="407"/>
      <c r="B173" s="278" t="s">
        <v>320</v>
      </c>
      <c r="C173" s="277"/>
      <c r="D173" s="277"/>
      <c r="E173" s="279">
        <v>774</v>
      </c>
      <c r="F173" s="279">
        <v>685</v>
      </c>
      <c r="G173" s="280">
        <v>89</v>
      </c>
      <c r="H173" s="408">
        <v>89</v>
      </c>
      <c r="I173" s="391"/>
      <c r="J173" s="280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:35" s="272" customFormat="1" ht="15">
      <c r="A174" s="407"/>
      <c r="B174" s="278" t="s">
        <v>321</v>
      </c>
      <c r="C174" s="277"/>
      <c r="D174" s="277"/>
      <c r="E174" s="279">
        <v>1705</v>
      </c>
      <c r="F174" s="279">
        <v>1223</v>
      </c>
      <c r="G174" s="280">
        <v>482</v>
      </c>
      <c r="H174" s="408">
        <v>722</v>
      </c>
      <c r="I174" s="391"/>
      <c r="J174" s="280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:35" s="272" customFormat="1" ht="15">
      <c r="A175" s="407"/>
      <c r="B175" s="278" t="s">
        <v>322</v>
      </c>
      <c r="C175" s="277"/>
      <c r="D175" s="277"/>
      <c r="E175" s="279">
        <v>1675</v>
      </c>
      <c r="F175" s="279">
        <v>1203</v>
      </c>
      <c r="G175" s="280">
        <v>472</v>
      </c>
      <c r="H175" s="408">
        <v>722</v>
      </c>
      <c r="I175" s="391"/>
      <c r="J175" s="280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:35" s="272" customFormat="1" ht="15">
      <c r="A176" s="407"/>
      <c r="B176" s="278" t="s">
        <v>323</v>
      </c>
      <c r="C176" s="277"/>
      <c r="D176" s="277"/>
      <c r="E176" s="279">
        <v>30</v>
      </c>
      <c r="F176" s="279">
        <v>20</v>
      </c>
      <c r="G176" s="280">
        <v>10</v>
      </c>
      <c r="H176" s="408">
        <v>0</v>
      </c>
      <c r="I176" s="391"/>
      <c r="J176" s="280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s="272" customFormat="1" ht="15.75">
      <c r="A177" s="409" t="s">
        <v>238</v>
      </c>
      <c r="B177" s="282" t="s">
        <v>239</v>
      </c>
      <c r="C177" s="281" t="s">
        <v>240</v>
      </c>
      <c r="D177" s="281" t="s">
        <v>194</v>
      </c>
      <c r="E177" s="283">
        <v>3210</v>
      </c>
      <c r="F177" s="283">
        <v>3210</v>
      </c>
      <c r="G177" s="284">
        <v>0</v>
      </c>
      <c r="H177" s="410">
        <v>16</v>
      </c>
      <c r="I177" s="392"/>
      <c r="J177" s="284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s="272" customFormat="1" ht="15">
      <c r="A178" s="407"/>
      <c r="B178" s="278" t="s">
        <v>319</v>
      </c>
      <c r="C178" s="277"/>
      <c r="D178" s="277"/>
      <c r="E178" s="279">
        <v>3073</v>
      </c>
      <c r="F178" s="279">
        <v>3073</v>
      </c>
      <c r="G178" s="280">
        <v>0</v>
      </c>
      <c r="H178" s="408">
        <v>0</v>
      </c>
      <c r="I178" s="391"/>
      <c r="J178" s="280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s="272" customFormat="1" ht="15">
      <c r="A179" s="407"/>
      <c r="B179" s="278" t="s">
        <v>320</v>
      </c>
      <c r="C179" s="277"/>
      <c r="D179" s="277"/>
      <c r="E179" s="279">
        <v>12</v>
      </c>
      <c r="F179" s="279">
        <v>12</v>
      </c>
      <c r="G179" s="280">
        <v>0</v>
      </c>
      <c r="H179" s="408">
        <v>0</v>
      </c>
      <c r="I179" s="391"/>
      <c r="J179" s="280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s="272" customFormat="1" ht="15">
      <c r="A180" s="407"/>
      <c r="B180" s="278" t="s">
        <v>321</v>
      </c>
      <c r="C180" s="277"/>
      <c r="D180" s="277"/>
      <c r="E180" s="279">
        <v>125</v>
      </c>
      <c r="F180" s="279">
        <v>125</v>
      </c>
      <c r="G180" s="280">
        <v>0</v>
      </c>
      <c r="H180" s="408">
        <v>16</v>
      </c>
      <c r="I180" s="391"/>
      <c r="J180" s="2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:35" s="272" customFormat="1" ht="15">
      <c r="A181" s="407"/>
      <c r="B181" s="278" t="s">
        <v>322</v>
      </c>
      <c r="C181" s="277"/>
      <c r="D181" s="277"/>
      <c r="E181" s="279">
        <v>124</v>
      </c>
      <c r="F181" s="279">
        <v>124</v>
      </c>
      <c r="G181" s="280">
        <v>0</v>
      </c>
      <c r="H181" s="408">
        <v>16</v>
      </c>
      <c r="I181" s="391"/>
      <c r="J181" s="280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:35" s="272" customFormat="1" ht="15">
      <c r="A182" s="407"/>
      <c r="B182" s="278" t="s">
        <v>323</v>
      </c>
      <c r="C182" s="277"/>
      <c r="D182" s="277"/>
      <c r="E182" s="279">
        <v>1</v>
      </c>
      <c r="F182" s="279">
        <v>1</v>
      </c>
      <c r="G182" s="280">
        <v>0</v>
      </c>
      <c r="H182" s="408">
        <v>0</v>
      </c>
      <c r="I182" s="391"/>
      <c r="J182" s="280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:35" s="272" customFormat="1" ht="15.75">
      <c r="A183" s="412" t="s">
        <v>241</v>
      </c>
      <c r="B183" s="287" t="s">
        <v>242</v>
      </c>
      <c r="C183" s="286" t="s">
        <v>208</v>
      </c>
      <c r="D183" s="286" t="s">
        <v>369</v>
      </c>
      <c r="E183" s="288">
        <v>46576</v>
      </c>
      <c r="F183" s="288">
        <v>1074</v>
      </c>
      <c r="G183" s="289">
        <v>202</v>
      </c>
      <c r="H183" s="413">
        <v>206</v>
      </c>
      <c r="I183" s="393"/>
      <c r="J183" s="289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:35" s="272" customFormat="1" ht="15">
      <c r="A184" s="407"/>
      <c r="B184" s="278" t="s">
        <v>319</v>
      </c>
      <c r="C184" s="277"/>
      <c r="D184" s="277"/>
      <c r="E184" s="279">
        <v>44229</v>
      </c>
      <c r="F184" s="279">
        <v>76</v>
      </c>
      <c r="G184" s="280">
        <v>155</v>
      </c>
      <c r="H184" s="408">
        <v>155</v>
      </c>
      <c r="I184" s="391"/>
      <c r="J184" s="280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:35" s="272" customFormat="1" ht="15">
      <c r="A185" s="407"/>
      <c r="B185" s="278" t="s">
        <v>320</v>
      </c>
      <c r="C185" s="277"/>
      <c r="D185" s="277"/>
      <c r="E185" s="279">
        <v>1241</v>
      </c>
      <c r="F185" s="279">
        <v>835</v>
      </c>
      <c r="G185" s="280">
        <v>39</v>
      </c>
      <c r="H185" s="408">
        <v>39</v>
      </c>
      <c r="I185" s="391"/>
      <c r="J185" s="280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:35" s="272" customFormat="1" ht="15">
      <c r="A186" s="407"/>
      <c r="B186" s="278" t="s">
        <v>321</v>
      </c>
      <c r="C186" s="277"/>
      <c r="D186" s="277"/>
      <c r="E186" s="279">
        <v>1106</v>
      </c>
      <c r="F186" s="279">
        <v>156</v>
      </c>
      <c r="G186" s="280">
        <v>8</v>
      </c>
      <c r="H186" s="408">
        <v>12</v>
      </c>
      <c r="I186" s="391"/>
      <c r="J186" s="280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:35" s="272" customFormat="1" ht="15">
      <c r="A187" s="407"/>
      <c r="B187" s="278" t="s">
        <v>322</v>
      </c>
      <c r="C187" s="277"/>
      <c r="D187" s="277"/>
      <c r="E187" s="279">
        <v>896</v>
      </c>
      <c r="F187" s="279">
        <v>4</v>
      </c>
      <c r="G187" s="280">
        <v>7</v>
      </c>
      <c r="H187" s="408">
        <v>11</v>
      </c>
      <c r="I187" s="391"/>
      <c r="J187" s="280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:35" s="272" customFormat="1" ht="15">
      <c r="A188" s="407"/>
      <c r="B188" s="278" t="s">
        <v>323</v>
      </c>
      <c r="C188" s="277"/>
      <c r="D188" s="277"/>
      <c r="E188" s="279">
        <v>210</v>
      </c>
      <c r="F188" s="279">
        <v>152</v>
      </c>
      <c r="G188" s="280">
        <v>1</v>
      </c>
      <c r="H188" s="408">
        <v>1</v>
      </c>
      <c r="I188" s="391"/>
      <c r="J188" s="280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:35" s="272" customFormat="1" ht="15.75">
      <c r="A189" s="409" t="s">
        <v>370</v>
      </c>
      <c r="B189" s="282" t="s">
        <v>371</v>
      </c>
      <c r="C189" s="281" t="s">
        <v>372</v>
      </c>
      <c r="D189" s="281" t="s">
        <v>200</v>
      </c>
      <c r="E189" s="283">
        <v>3762</v>
      </c>
      <c r="F189" s="283">
        <v>3669</v>
      </c>
      <c r="G189" s="284">
        <v>0</v>
      </c>
      <c r="H189" s="410">
        <v>0</v>
      </c>
      <c r="I189" s="392"/>
      <c r="J189" s="284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:35" s="272" customFormat="1" ht="15">
      <c r="A190" s="407"/>
      <c r="B190" s="278" t="s">
        <v>319</v>
      </c>
      <c r="C190" s="277"/>
      <c r="D190" s="277"/>
      <c r="E190" s="279">
        <v>3489</v>
      </c>
      <c r="F190" s="279">
        <v>3489</v>
      </c>
      <c r="G190" s="280">
        <v>0</v>
      </c>
      <c r="H190" s="408">
        <v>0</v>
      </c>
      <c r="I190" s="391"/>
      <c r="J190" s="28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:35" s="272" customFormat="1" ht="15">
      <c r="A191" s="407"/>
      <c r="B191" s="278" t="s">
        <v>320</v>
      </c>
      <c r="C191" s="277"/>
      <c r="D191" s="277"/>
      <c r="E191" s="279">
        <v>139</v>
      </c>
      <c r="F191" s="279">
        <v>49</v>
      </c>
      <c r="G191" s="280">
        <v>0</v>
      </c>
      <c r="H191" s="408">
        <v>0</v>
      </c>
      <c r="I191" s="391"/>
      <c r="J191" s="280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:35" s="272" customFormat="1" ht="15">
      <c r="A192" s="407"/>
      <c r="B192" s="278" t="s">
        <v>321</v>
      </c>
      <c r="C192" s="277"/>
      <c r="D192" s="277"/>
      <c r="E192" s="279">
        <v>134</v>
      </c>
      <c r="F192" s="279">
        <v>131</v>
      </c>
      <c r="G192" s="280">
        <v>0</v>
      </c>
      <c r="H192" s="408">
        <v>0</v>
      </c>
      <c r="I192" s="391"/>
      <c r="J192" s="280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:35" s="272" customFormat="1" ht="15">
      <c r="A193" s="407"/>
      <c r="B193" s="278" t="s">
        <v>322</v>
      </c>
      <c r="C193" s="277"/>
      <c r="D193" s="277"/>
      <c r="E193" s="279">
        <v>131</v>
      </c>
      <c r="F193" s="279">
        <v>131</v>
      </c>
      <c r="G193" s="280">
        <v>0</v>
      </c>
      <c r="H193" s="408">
        <v>0</v>
      </c>
      <c r="I193" s="391"/>
      <c r="J193" s="280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:35" s="272" customFormat="1" ht="15">
      <c r="A194" s="407"/>
      <c r="B194" s="278" t="s">
        <v>323</v>
      </c>
      <c r="C194" s="277"/>
      <c r="D194" s="277"/>
      <c r="E194" s="279">
        <v>3</v>
      </c>
      <c r="F194" s="279">
        <v>0</v>
      </c>
      <c r="G194" s="280">
        <v>0</v>
      </c>
      <c r="H194" s="408">
        <v>0</v>
      </c>
      <c r="I194" s="391"/>
      <c r="J194" s="280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s="272" customFormat="1" ht="15.75">
      <c r="A195" s="409" t="s">
        <v>236</v>
      </c>
      <c r="B195" s="282" t="s">
        <v>373</v>
      </c>
      <c r="C195" s="281" t="s">
        <v>208</v>
      </c>
      <c r="D195" s="281" t="s">
        <v>197</v>
      </c>
      <c r="E195" s="283">
        <v>9581</v>
      </c>
      <c r="F195" s="283">
        <v>8645</v>
      </c>
      <c r="G195" s="284">
        <v>0</v>
      </c>
      <c r="H195" s="410">
        <v>0</v>
      </c>
      <c r="I195" s="392"/>
      <c r="J195" s="284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s="272" customFormat="1" ht="15">
      <c r="A196" s="407"/>
      <c r="B196" s="278" t="s">
        <v>319</v>
      </c>
      <c r="C196" s="277"/>
      <c r="D196" s="277"/>
      <c r="E196" s="279">
        <v>8625</v>
      </c>
      <c r="F196" s="279">
        <v>7754</v>
      </c>
      <c r="G196" s="280">
        <v>0</v>
      </c>
      <c r="H196" s="408">
        <v>0</v>
      </c>
      <c r="I196" s="391"/>
      <c r="J196" s="280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s="272" customFormat="1" ht="15">
      <c r="A197" s="407"/>
      <c r="B197" s="278" t="s">
        <v>320</v>
      </c>
      <c r="C197" s="277"/>
      <c r="D197" s="277"/>
      <c r="E197" s="279">
        <v>561</v>
      </c>
      <c r="F197" s="279">
        <v>561</v>
      </c>
      <c r="G197" s="280">
        <v>0</v>
      </c>
      <c r="H197" s="408">
        <v>0</v>
      </c>
      <c r="I197" s="391"/>
      <c r="J197" s="280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s="272" customFormat="1" ht="15">
      <c r="A198" s="407"/>
      <c r="B198" s="278" t="s">
        <v>321</v>
      </c>
      <c r="C198" s="277"/>
      <c r="D198" s="277"/>
      <c r="E198" s="279">
        <v>395</v>
      </c>
      <c r="F198" s="279">
        <v>338</v>
      </c>
      <c r="G198" s="280">
        <v>0</v>
      </c>
      <c r="H198" s="408">
        <v>0</v>
      </c>
      <c r="I198" s="391"/>
      <c r="J198" s="280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:35" s="272" customFormat="1" ht="15">
      <c r="A199" s="407"/>
      <c r="B199" s="278" t="s">
        <v>322</v>
      </c>
      <c r="C199" s="277"/>
      <c r="D199" s="277"/>
      <c r="E199" s="279">
        <v>356</v>
      </c>
      <c r="F199" s="279">
        <v>299</v>
      </c>
      <c r="G199" s="280">
        <v>0</v>
      </c>
      <c r="H199" s="408">
        <v>0</v>
      </c>
      <c r="I199" s="391"/>
      <c r="J199" s="280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:35" s="272" customFormat="1" ht="15.75" thickBot="1">
      <c r="A200" s="415"/>
      <c r="B200" s="316" t="s">
        <v>323</v>
      </c>
      <c r="C200" s="315"/>
      <c r="D200" s="315"/>
      <c r="E200" s="317">
        <v>39</v>
      </c>
      <c r="F200" s="317">
        <v>39</v>
      </c>
      <c r="G200" s="318">
        <v>0</v>
      </c>
      <c r="H200" s="416">
        <v>0</v>
      </c>
      <c r="I200" s="391"/>
      <c r="J200" s="28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:35" s="294" customFormat="1" ht="15">
      <c r="A201" s="251"/>
      <c r="B201" s="252"/>
      <c r="C201" s="253"/>
      <c r="D201" s="253"/>
      <c r="E201" s="254"/>
      <c r="F201" s="254"/>
      <c r="G201" s="254"/>
      <c r="H201" s="254"/>
      <c r="I201" s="293"/>
      <c r="J201" s="293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:35" s="255" customFormat="1" ht="15">
      <c r="A202" s="251"/>
      <c r="B202" s="252"/>
      <c r="C202" s="253"/>
      <c r="D202" s="253"/>
      <c r="E202" s="254"/>
      <c r="F202" s="254"/>
      <c r="G202" s="254"/>
      <c r="H202" s="254"/>
      <c r="I202" s="254"/>
      <c r="J202" s="254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:35" s="255" customFormat="1" ht="20.25">
      <c r="A203" s="551" t="s">
        <v>314</v>
      </c>
      <c r="B203" s="552"/>
      <c r="C203" s="257"/>
      <c r="D203" s="257"/>
      <c r="E203" s="258"/>
      <c r="F203" s="258"/>
      <c r="G203" s="258"/>
      <c r="H203" s="319" t="s">
        <v>824</v>
      </c>
      <c r="I203" s="258"/>
      <c r="J203" s="258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:35" s="260" customFormat="1" ht="15.75" thickBot="1">
      <c r="A204" s="251"/>
      <c r="B204" s="252"/>
      <c r="C204" s="253"/>
      <c r="D204" s="253"/>
      <c r="E204" s="254"/>
      <c r="F204" s="254"/>
      <c r="G204" s="255"/>
      <c r="H204" s="319" t="s">
        <v>467</v>
      </c>
      <c r="I204" s="259"/>
      <c r="J204" s="261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:35" s="266" customFormat="1" ht="15.75">
      <c r="A205" s="395" t="s">
        <v>180</v>
      </c>
      <c r="B205" s="396"/>
      <c r="C205" s="397" t="s">
        <v>184</v>
      </c>
      <c r="D205" s="397" t="s">
        <v>185</v>
      </c>
      <c r="E205" s="398" t="s">
        <v>186</v>
      </c>
      <c r="F205" s="398" t="s">
        <v>315</v>
      </c>
      <c r="G205" s="399" t="s">
        <v>316</v>
      </c>
      <c r="H205" s="400" t="s">
        <v>177</v>
      </c>
      <c r="I205" s="388"/>
      <c r="J205" s="26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:35" s="266" customFormat="1" ht="15.75">
      <c r="A206" s="401" t="s">
        <v>181</v>
      </c>
      <c r="B206" s="263" t="s">
        <v>182</v>
      </c>
      <c r="C206" s="262" t="s">
        <v>187</v>
      </c>
      <c r="D206" s="262" t="s">
        <v>188</v>
      </c>
      <c r="E206" s="264" t="s">
        <v>189</v>
      </c>
      <c r="F206" s="264" t="s">
        <v>183</v>
      </c>
      <c r="G206" s="265" t="s">
        <v>178</v>
      </c>
      <c r="H206" s="402" t="s">
        <v>178</v>
      </c>
      <c r="I206" s="388"/>
      <c r="J206" s="265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:35" s="266" customFormat="1" ht="15.75">
      <c r="A207" s="401"/>
      <c r="B207" s="263"/>
      <c r="C207" s="262"/>
      <c r="D207" s="262"/>
      <c r="E207" s="264" t="s">
        <v>190</v>
      </c>
      <c r="F207" s="264">
        <v>2006</v>
      </c>
      <c r="G207" s="265" t="s">
        <v>179</v>
      </c>
      <c r="H207" s="402" t="s">
        <v>179</v>
      </c>
      <c r="I207" s="388"/>
      <c r="J207" s="265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:35" s="272" customFormat="1" ht="15.75">
      <c r="A208" s="409" t="s">
        <v>374</v>
      </c>
      <c r="B208" s="282" t="s">
        <v>375</v>
      </c>
      <c r="C208" s="281" t="s">
        <v>204</v>
      </c>
      <c r="D208" s="281" t="s">
        <v>198</v>
      </c>
      <c r="E208" s="283">
        <v>195</v>
      </c>
      <c r="F208" s="283">
        <v>195</v>
      </c>
      <c r="G208" s="284">
        <v>0</v>
      </c>
      <c r="H208" s="410">
        <v>24</v>
      </c>
      <c r="I208" s="392"/>
      <c r="J208" s="284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:35" s="272" customFormat="1" ht="15">
      <c r="A209" s="407"/>
      <c r="B209" s="278" t="s">
        <v>319</v>
      </c>
      <c r="C209" s="277"/>
      <c r="D209" s="277"/>
      <c r="E209" s="279">
        <v>171</v>
      </c>
      <c r="F209" s="279">
        <v>171</v>
      </c>
      <c r="G209" s="280">
        <v>0</v>
      </c>
      <c r="H209" s="408">
        <v>0</v>
      </c>
      <c r="I209" s="391"/>
      <c r="J209" s="280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:35" s="272" customFormat="1" ht="15">
      <c r="A210" s="407"/>
      <c r="B210" s="278" t="s">
        <v>320</v>
      </c>
      <c r="C210" s="277"/>
      <c r="D210" s="277"/>
      <c r="E210" s="279">
        <v>0</v>
      </c>
      <c r="F210" s="279">
        <v>0</v>
      </c>
      <c r="G210" s="280">
        <v>0</v>
      </c>
      <c r="H210" s="408">
        <v>0</v>
      </c>
      <c r="I210" s="391"/>
      <c r="J210" s="28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:35" s="272" customFormat="1" ht="15">
      <c r="A211" s="407"/>
      <c r="B211" s="278" t="s">
        <v>321</v>
      </c>
      <c r="C211" s="277"/>
      <c r="D211" s="277"/>
      <c r="E211" s="279">
        <v>24</v>
      </c>
      <c r="F211" s="279">
        <v>24</v>
      </c>
      <c r="G211" s="280">
        <v>0</v>
      </c>
      <c r="H211" s="408">
        <v>24</v>
      </c>
      <c r="I211" s="391"/>
      <c r="J211" s="280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:35" s="272" customFormat="1" ht="15">
      <c r="A212" s="407"/>
      <c r="B212" s="278" t="s">
        <v>322</v>
      </c>
      <c r="C212" s="277"/>
      <c r="D212" s="277"/>
      <c r="E212" s="279">
        <v>24</v>
      </c>
      <c r="F212" s="279">
        <v>24</v>
      </c>
      <c r="G212" s="280">
        <v>0</v>
      </c>
      <c r="H212" s="408">
        <v>24</v>
      </c>
      <c r="I212" s="391"/>
      <c r="J212" s="280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:35" s="307" customFormat="1" ht="15">
      <c r="A213" s="423"/>
      <c r="B213" s="304" t="s">
        <v>323</v>
      </c>
      <c r="C213" s="303"/>
      <c r="D213" s="303"/>
      <c r="E213" s="305">
        <v>0</v>
      </c>
      <c r="F213" s="305">
        <v>0</v>
      </c>
      <c r="G213" s="306">
        <v>0</v>
      </c>
      <c r="H213" s="424">
        <v>0</v>
      </c>
      <c r="I213" s="422"/>
      <c r="J213" s="306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:35" s="272" customFormat="1" ht="15.75">
      <c r="A214" s="411" t="s">
        <v>281</v>
      </c>
      <c r="B214" s="285" t="s">
        <v>376</v>
      </c>
      <c r="C214" s="269"/>
      <c r="D214" s="269"/>
      <c r="E214" s="270">
        <f>E215+E221+E227</f>
        <v>48976</v>
      </c>
      <c r="F214" s="270">
        <f>F215+F221+F227</f>
        <v>48618</v>
      </c>
      <c r="G214" s="271">
        <f>G215+G221+G227</f>
        <v>332</v>
      </c>
      <c r="H214" s="404">
        <f>H215+H221+H227</f>
        <v>36</v>
      </c>
      <c r="I214" s="389"/>
      <c r="J214" s="271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:35" s="272" customFormat="1" ht="15.75">
      <c r="A215" s="409" t="s">
        <v>377</v>
      </c>
      <c r="B215" s="282" t="s">
        <v>378</v>
      </c>
      <c r="C215" s="281" t="s">
        <v>379</v>
      </c>
      <c r="D215" s="281" t="s">
        <v>380</v>
      </c>
      <c r="E215" s="283">
        <v>558</v>
      </c>
      <c r="F215" s="283">
        <v>547</v>
      </c>
      <c r="G215" s="284">
        <v>0</v>
      </c>
      <c r="H215" s="410">
        <v>0</v>
      </c>
      <c r="I215" s="392"/>
      <c r="J215" s="284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:35" s="272" customFormat="1" ht="15">
      <c r="A216" s="407"/>
      <c r="B216" s="278" t="s">
        <v>319</v>
      </c>
      <c r="C216" s="277"/>
      <c r="D216" s="277"/>
      <c r="E216" s="279">
        <v>510</v>
      </c>
      <c r="F216" s="279">
        <v>510</v>
      </c>
      <c r="G216" s="280">
        <v>0</v>
      </c>
      <c r="H216" s="408">
        <v>0</v>
      </c>
      <c r="I216" s="391"/>
      <c r="J216" s="280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:35" s="272" customFormat="1" ht="15">
      <c r="A217" s="407"/>
      <c r="B217" s="278" t="s">
        <v>320</v>
      </c>
      <c r="C217" s="277"/>
      <c r="D217" s="277"/>
      <c r="E217" s="279">
        <v>22</v>
      </c>
      <c r="F217" s="279">
        <v>12</v>
      </c>
      <c r="G217" s="280">
        <v>0</v>
      </c>
      <c r="H217" s="408">
        <v>0</v>
      </c>
      <c r="I217" s="391"/>
      <c r="J217" s="280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:35" s="272" customFormat="1" ht="15">
      <c r="A218" s="407"/>
      <c r="B218" s="278" t="s">
        <v>321</v>
      </c>
      <c r="C218" s="277"/>
      <c r="D218" s="277"/>
      <c r="E218" s="279">
        <v>26</v>
      </c>
      <c r="F218" s="279">
        <v>25</v>
      </c>
      <c r="G218" s="280">
        <v>0</v>
      </c>
      <c r="H218" s="408">
        <v>0</v>
      </c>
      <c r="I218" s="391"/>
      <c r="J218" s="280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:35" s="272" customFormat="1" ht="15">
      <c r="A219" s="407"/>
      <c r="B219" s="278" t="s">
        <v>322</v>
      </c>
      <c r="C219" s="277"/>
      <c r="D219" s="277"/>
      <c r="E219" s="279">
        <v>24</v>
      </c>
      <c r="F219" s="279">
        <v>24</v>
      </c>
      <c r="G219" s="280">
        <v>0</v>
      </c>
      <c r="H219" s="408">
        <v>0</v>
      </c>
      <c r="I219" s="391"/>
      <c r="J219" s="280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:35" s="272" customFormat="1" ht="15">
      <c r="A220" s="407"/>
      <c r="B220" s="278" t="s">
        <v>323</v>
      </c>
      <c r="C220" s="277"/>
      <c r="D220" s="277"/>
      <c r="E220" s="279">
        <v>2</v>
      </c>
      <c r="F220" s="279">
        <v>1</v>
      </c>
      <c r="G220" s="280">
        <v>0</v>
      </c>
      <c r="H220" s="408">
        <v>0</v>
      </c>
      <c r="I220" s="391"/>
      <c r="J220" s="28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:35" s="272" customFormat="1" ht="15.75">
      <c r="A221" s="409" t="s">
        <v>381</v>
      </c>
      <c r="B221" s="282" t="s">
        <v>382</v>
      </c>
      <c r="C221" s="281" t="s">
        <v>216</v>
      </c>
      <c r="D221" s="281" t="s">
        <v>328</v>
      </c>
      <c r="E221" s="283">
        <v>47186</v>
      </c>
      <c r="F221" s="283">
        <v>47150</v>
      </c>
      <c r="G221" s="284">
        <v>36</v>
      </c>
      <c r="H221" s="410">
        <v>36</v>
      </c>
      <c r="I221" s="392"/>
      <c r="J221" s="284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:35" s="272" customFormat="1" ht="15">
      <c r="A222" s="407"/>
      <c r="B222" s="278" t="s">
        <v>319</v>
      </c>
      <c r="C222" s="277"/>
      <c r="D222" s="277"/>
      <c r="E222" s="279">
        <v>45715</v>
      </c>
      <c r="F222" s="279">
        <v>45715</v>
      </c>
      <c r="G222" s="280">
        <v>0</v>
      </c>
      <c r="H222" s="408">
        <v>0</v>
      </c>
      <c r="I222" s="391"/>
      <c r="J222" s="280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:35" s="272" customFormat="1" ht="15">
      <c r="A223" s="407"/>
      <c r="B223" s="278" t="s">
        <v>320</v>
      </c>
      <c r="C223" s="277"/>
      <c r="D223" s="277"/>
      <c r="E223" s="279">
        <v>361</v>
      </c>
      <c r="F223" s="279">
        <v>326</v>
      </c>
      <c r="G223" s="280">
        <v>35</v>
      </c>
      <c r="H223" s="408">
        <v>35</v>
      </c>
      <c r="I223" s="391"/>
      <c r="J223" s="280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:35" s="272" customFormat="1" ht="15">
      <c r="A224" s="407"/>
      <c r="B224" s="278" t="s">
        <v>321</v>
      </c>
      <c r="C224" s="277"/>
      <c r="D224" s="277"/>
      <c r="E224" s="279">
        <v>1110</v>
      </c>
      <c r="F224" s="279">
        <v>1109</v>
      </c>
      <c r="G224" s="280">
        <v>1</v>
      </c>
      <c r="H224" s="408">
        <v>1</v>
      </c>
      <c r="I224" s="391"/>
      <c r="J224" s="280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s="272" customFormat="1" ht="15">
      <c r="A225" s="407"/>
      <c r="B225" s="278" t="s">
        <v>322</v>
      </c>
      <c r="C225" s="277"/>
      <c r="D225" s="277"/>
      <c r="E225" s="279">
        <v>1076</v>
      </c>
      <c r="F225" s="279">
        <v>1076</v>
      </c>
      <c r="G225" s="280">
        <v>0</v>
      </c>
      <c r="H225" s="408">
        <v>0</v>
      </c>
      <c r="I225" s="391"/>
      <c r="J225" s="280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s="272" customFormat="1" ht="15">
      <c r="A226" s="407"/>
      <c r="B226" s="278" t="s">
        <v>323</v>
      </c>
      <c r="C226" s="277"/>
      <c r="D226" s="277"/>
      <c r="E226" s="279">
        <v>34</v>
      </c>
      <c r="F226" s="279">
        <v>33</v>
      </c>
      <c r="G226" s="280">
        <v>1</v>
      </c>
      <c r="H226" s="408">
        <v>1</v>
      </c>
      <c r="I226" s="391"/>
      <c r="J226" s="280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s="302" customFormat="1" ht="15.75">
      <c r="A227" s="409" t="s">
        <v>383</v>
      </c>
      <c r="B227" s="308" t="s">
        <v>384</v>
      </c>
      <c r="C227" s="281" t="s">
        <v>385</v>
      </c>
      <c r="D227" s="281" t="s">
        <v>318</v>
      </c>
      <c r="E227" s="283">
        <v>1232</v>
      </c>
      <c r="F227" s="283">
        <v>921</v>
      </c>
      <c r="G227" s="284">
        <v>296</v>
      </c>
      <c r="H227" s="410">
        <v>0</v>
      </c>
      <c r="I227" s="392"/>
      <c r="J227" s="284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s="272" customFormat="1" ht="15">
      <c r="A228" s="407"/>
      <c r="B228" s="278" t="s">
        <v>319</v>
      </c>
      <c r="C228" s="277"/>
      <c r="D228" s="277"/>
      <c r="E228" s="279">
        <v>1172</v>
      </c>
      <c r="F228" s="279">
        <v>884</v>
      </c>
      <c r="G228" s="280">
        <v>288</v>
      </c>
      <c r="H228" s="408">
        <v>0</v>
      </c>
      <c r="I228" s="391"/>
      <c r="J228" s="280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s="272" customFormat="1" ht="15">
      <c r="A229" s="407"/>
      <c r="B229" s="278" t="s">
        <v>320</v>
      </c>
      <c r="C229" s="277"/>
      <c r="D229" s="277"/>
      <c r="E229" s="279">
        <v>12</v>
      </c>
      <c r="F229" s="279">
        <v>0</v>
      </c>
      <c r="G229" s="280">
        <v>0</v>
      </c>
      <c r="H229" s="408">
        <v>0</v>
      </c>
      <c r="I229" s="391"/>
      <c r="J229" s="280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s="272" customFormat="1" ht="15">
      <c r="A230" s="407"/>
      <c r="B230" s="278" t="s">
        <v>321</v>
      </c>
      <c r="C230" s="277"/>
      <c r="D230" s="277"/>
      <c r="E230" s="279">
        <v>48</v>
      </c>
      <c r="F230" s="279">
        <v>37</v>
      </c>
      <c r="G230" s="280">
        <v>9</v>
      </c>
      <c r="H230" s="408">
        <v>0</v>
      </c>
      <c r="I230" s="391"/>
      <c r="J230" s="28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35" s="272" customFormat="1" ht="15">
      <c r="A231" s="407"/>
      <c r="B231" s="278" t="s">
        <v>322</v>
      </c>
      <c r="C231" s="277"/>
      <c r="D231" s="277"/>
      <c r="E231" s="279">
        <v>47</v>
      </c>
      <c r="F231" s="279">
        <v>37</v>
      </c>
      <c r="G231" s="280">
        <v>10</v>
      </c>
      <c r="H231" s="408">
        <v>0</v>
      </c>
      <c r="I231" s="391"/>
      <c r="J231" s="280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:35" s="272" customFormat="1" ht="15">
      <c r="A232" s="407"/>
      <c r="B232" s="278" t="s">
        <v>323</v>
      </c>
      <c r="C232" s="277"/>
      <c r="D232" s="277"/>
      <c r="E232" s="279">
        <v>1</v>
      </c>
      <c r="F232" s="279">
        <v>0</v>
      </c>
      <c r="G232" s="280">
        <v>0</v>
      </c>
      <c r="H232" s="408">
        <v>0</v>
      </c>
      <c r="I232" s="391"/>
      <c r="J232" s="280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:35" s="272" customFormat="1" ht="15.75">
      <c r="A233" s="411" t="s">
        <v>217</v>
      </c>
      <c r="B233" s="285" t="s">
        <v>386</v>
      </c>
      <c r="C233" s="269" t="s">
        <v>212</v>
      </c>
      <c r="D233" s="269" t="s">
        <v>387</v>
      </c>
      <c r="E233" s="270">
        <v>285993</v>
      </c>
      <c r="F233" s="270">
        <v>569</v>
      </c>
      <c r="G233" s="271">
        <f>SUM(G234:G236)</f>
        <v>43674</v>
      </c>
      <c r="H233" s="404">
        <f>SUM(H234:H236)</f>
        <v>602</v>
      </c>
      <c r="I233" s="389"/>
      <c r="J233" s="271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:35" s="272" customFormat="1" ht="15.75">
      <c r="A234" s="409" t="s">
        <v>388</v>
      </c>
      <c r="B234" s="278" t="s">
        <v>319</v>
      </c>
      <c r="C234" s="277"/>
      <c r="D234" s="277"/>
      <c r="E234" s="279">
        <v>275183</v>
      </c>
      <c r="F234" s="279">
        <v>293</v>
      </c>
      <c r="G234" s="280">
        <v>37901</v>
      </c>
      <c r="H234" s="408">
        <v>86</v>
      </c>
      <c r="I234" s="391"/>
      <c r="J234" s="280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:35" s="272" customFormat="1" ht="15">
      <c r="A235" s="407"/>
      <c r="B235" s="278" t="s">
        <v>320</v>
      </c>
      <c r="C235" s="277"/>
      <c r="D235" s="277"/>
      <c r="E235" s="279">
        <v>5340</v>
      </c>
      <c r="F235" s="279">
        <v>253</v>
      </c>
      <c r="G235" s="280">
        <v>5087</v>
      </c>
      <c r="H235" s="408">
        <v>0</v>
      </c>
      <c r="I235" s="391"/>
      <c r="J235" s="280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:35" s="272" customFormat="1" ht="15">
      <c r="A236" s="407"/>
      <c r="B236" s="278" t="s">
        <v>321</v>
      </c>
      <c r="C236" s="277"/>
      <c r="D236" s="277"/>
      <c r="E236" s="279">
        <v>5470</v>
      </c>
      <c r="F236" s="279">
        <v>23</v>
      </c>
      <c r="G236" s="280">
        <v>686</v>
      </c>
      <c r="H236" s="408">
        <v>516</v>
      </c>
      <c r="I236" s="391"/>
      <c r="J236" s="280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:35" s="272" customFormat="1" ht="15">
      <c r="A237" s="407"/>
      <c r="B237" s="278" t="s">
        <v>322</v>
      </c>
      <c r="C237" s="277"/>
      <c r="D237" s="277"/>
      <c r="E237" s="279">
        <v>4989</v>
      </c>
      <c r="F237" s="279">
        <v>13</v>
      </c>
      <c r="G237" s="280">
        <v>686</v>
      </c>
      <c r="H237" s="408">
        <v>506</v>
      </c>
      <c r="I237" s="391"/>
      <c r="J237" s="280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:35" s="272" customFormat="1" ht="15">
      <c r="A238" s="407"/>
      <c r="B238" s="278" t="s">
        <v>323</v>
      </c>
      <c r="C238" s="277"/>
      <c r="D238" s="277"/>
      <c r="E238" s="279">
        <v>481</v>
      </c>
      <c r="F238" s="279">
        <v>10</v>
      </c>
      <c r="G238" s="280">
        <v>0</v>
      </c>
      <c r="H238" s="408">
        <v>10</v>
      </c>
      <c r="I238" s="391"/>
      <c r="J238" s="280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:35" s="272" customFormat="1" ht="15.75">
      <c r="A239" s="401" t="s">
        <v>284</v>
      </c>
      <c r="B239" s="263" t="s">
        <v>389</v>
      </c>
      <c r="C239" s="262"/>
      <c r="D239" s="262"/>
      <c r="E239" s="309">
        <f>E246+E240+E259</f>
        <v>32202</v>
      </c>
      <c r="F239" s="309">
        <f>F246+F240+F259</f>
        <v>31921</v>
      </c>
      <c r="G239" s="310">
        <f>G246+G240+G259</f>
        <v>84</v>
      </c>
      <c r="H239" s="421">
        <f>H246+H240+H259</f>
        <v>5330</v>
      </c>
      <c r="I239" s="388"/>
      <c r="J239" s="265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:35" s="272" customFormat="1" ht="15.75">
      <c r="A240" s="409" t="s">
        <v>221</v>
      </c>
      <c r="B240" s="282" t="s">
        <v>390</v>
      </c>
      <c r="C240" s="281" t="s">
        <v>191</v>
      </c>
      <c r="D240" s="281" t="s">
        <v>243</v>
      </c>
      <c r="E240" s="283">
        <v>27840</v>
      </c>
      <c r="F240" s="283">
        <v>27809</v>
      </c>
      <c r="G240" s="284">
        <v>31</v>
      </c>
      <c r="H240" s="410">
        <v>3271</v>
      </c>
      <c r="I240" s="392"/>
      <c r="J240" s="284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35" s="272" customFormat="1" ht="15">
      <c r="A241" s="407"/>
      <c r="B241" s="278" t="s">
        <v>319</v>
      </c>
      <c r="C241" s="277"/>
      <c r="D241" s="277"/>
      <c r="E241" s="279">
        <v>26452</v>
      </c>
      <c r="F241" s="279">
        <v>26452</v>
      </c>
      <c r="G241" s="280">
        <v>0</v>
      </c>
      <c r="H241" s="408">
        <v>3045</v>
      </c>
      <c r="I241" s="391"/>
      <c r="J241" s="280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:35" s="272" customFormat="1" ht="15">
      <c r="A242" s="407"/>
      <c r="B242" s="278" t="s">
        <v>320</v>
      </c>
      <c r="C242" s="277"/>
      <c r="D242" s="277"/>
      <c r="E242" s="279">
        <v>448</v>
      </c>
      <c r="F242" s="279">
        <v>448</v>
      </c>
      <c r="G242" s="280">
        <v>0</v>
      </c>
      <c r="H242" s="408">
        <v>133</v>
      </c>
      <c r="I242" s="391"/>
      <c r="J242" s="280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:35" s="272" customFormat="1" ht="15">
      <c r="A243" s="407"/>
      <c r="B243" s="278" t="s">
        <v>321</v>
      </c>
      <c r="C243" s="277"/>
      <c r="D243" s="277"/>
      <c r="E243" s="279">
        <v>940</v>
      </c>
      <c r="F243" s="279">
        <v>909</v>
      </c>
      <c r="G243" s="280">
        <v>31</v>
      </c>
      <c r="H243" s="408">
        <v>93</v>
      </c>
      <c r="I243" s="391"/>
      <c r="J243" s="280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:35" s="272" customFormat="1" ht="15">
      <c r="A244" s="407"/>
      <c r="B244" s="278" t="s">
        <v>322</v>
      </c>
      <c r="C244" s="277"/>
      <c r="D244" s="277"/>
      <c r="E244" s="279">
        <v>873</v>
      </c>
      <c r="F244" s="279">
        <v>842</v>
      </c>
      <c r="G244" s="280">
        <v>31</v>
      </c>
      <c r="H244" s="408">
        <v>93</v>
      </c>
      <c r="I244" s="391"/>
      <c r="J244" s="280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:35" s="272" customFormat="1" ht="15">
      <c r="A245" s="407"/>
      <c r="B245" s="278" t="s">
        <v>323</v>
      </c>
      <c r="C245" s="277"/>
      <c r="D245" s="277"/>
      <c r="E245" s="279">
        <v>67</v>
      </c>
      <c r="F245" s="279">
        <v>67</v>
      </c>
      <c r="G245" s="280">
        <v>0</v>
      </c>
      <c r="H245" s="408">
        <v>0</v>
      </c>
      <c r="I245" s="391"/>
      <c r="J245" s="280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:35" s="272" customFormat="1" ht="15.75">
      <c r="A246" s="409" t="s">
        <v>218</v>
      </c>
      <c r="B246" s="282" t="s">
        <v>219</v>
      </c>
      <c r="C246" s="281" t="s">
        <v>191</v>
      </c>
      <c r="D246" s="281" t="s">
        <v>198</v>
      </c>
      <c r="E246" s="283">
        <v>1785</v>
      </c>
      <c r="F246" s="283">
        <v>1785</v>
      </c>
      <c r="G246" s="284">
        <v>0</v>
      </c>
      <c r="H246" s="410">
        <v>16</v>
      </c>
      <c r="I246" s="392"/>
      <c r="J246" s="284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s="272" customFormat="1" ht="15">
      <c r="A247" s="407"/>
      <c r="B247" s="278" t="s">
        <v>319</v>
      </c>
      <c r="C247" s="277"/>
      <c r="D247" s="277"/>
      <c r="E247" s="279">
        <v>1600</v>
      </c>
      <c r="F247" s="279">
        <v>1600</v>
      </c>
      <c r="G247" s="280">
        <v>0</v>
      </c>
      <c r="H247" s="408">
        <v>0</v>
      </c>
      <c r="I247" s="391"/>
      <c r="J247" s="280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s="272" customFormat="1" ht="15">
      <c r="A248" s="407"/>
      <c r="B248" s="278" t="s">
        <v>320</v>
      </c>
      <c r="C248" s="277"/>
      <c r="D248" s="277"/>
      <c r="E248" s="279">
        <v>99</v>
      </c>
      <c r="F248" s="279">
        <v>99</v>
      </c>
      <c r="G248" s="280">
        <v>0</v>
      </c>
      <c r="H248" s="408">
        <v>0</v>
      </c>
      <c r="I248" s="391"/>
      <c r="J248" s="280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:35" s="272" customFormat="1" ht="15">
      <c r="A249" s="407"/>
      <c r="B249" s="278" t="s">
        <v>321</v>
      </c>
      <c r="C249" s="277"/>
      <c r="D249" s="277"/>
      <c r="E249" s="279">
        <v>86</v>
      </c>
      <c r="F249" s="279">
        <v>86</v>
      </c>
      <c r="G249" s="280">
        <v>0</v>
      </c>
      <c r="H249" s="408">
        <v>16</v>
      </c>
      <c r="I249" s="391"/>
      <c r="J249" s="280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s="272" customFormat="1" ht="15">
      <c r="A250" s="407"/>
      <c r="B250" s="278" t="s">
        <v>322</v>
      </c>
      <c r="C250" s="277"/>
      <c r="D250" s="277"/>
      <c r="E250" s="279">
        <v>80</v>
      </c>
      <c r="F250" s="279">
        <v>80</v>
      </c>
      <c r="G250" s="280">
        <v>0</v>
      </c>
      <c r="H250" s="408">
        <v>16</v>
      </c>
      <c r="I250" s="391"/>
      <c r="J250" s="28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s="272" customFormat="1" ht="15.75" thickBot="1">
      <c r="A251" s="415"/>
      <c r="B251" s="316" t="s">
        <v>323</v>
      </c>
      <c r="C251" s="315"/>
      <c r="D251" s="315"/>
      <c r="E251" s="317">
        <v>6</v>
      </c>
      <c r="F251" s="317">
        <v>6</v>
      </c>
      <c r="G251" s="318">
        <v>0</v>
      </c>
      <c r="H251" s="416">
        <v>0</v>
      </c>
      <c r="I251" s="391"/>
      <c r="J251" s="280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s="294" customFormat="1" ht="15">
      <c r="A252" s="251"/>
      <c r="B252" s="252"/>
      <c r="C252" s="253"/>
      <c r="D252" s="253"/>
      <c r="E252" s="254"/>
      <c r="F252" s="254"/>
      <c r="G252" s="254"/>
      <c r="H252" s="254"/>
      <c r="I252" s="293"/>
      <c r="J252" s="293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s="255" customFormat="1" ht="15">
      <c r="A253" s="251"/>
      <c r="B253" s="252"/>
      <c r="C253" s="253"/>
      <c r="D253" s="253"/>
      <c r="E253" s="254"/>
      <c r="F253" s="254"/>
      <c r="G253" s="254"/>
      <c r="H253" s="254"/>
      <c r="I253" s="254"/>
      <c r="J253" s="254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s="255" customFormat="1" ht="20.25">
      <c r="A254" s="551" t="s">
        <v>314</v>
      </c>
      <c r="B254" s="552"/>
      <c r="C254" s="257"/>
      <c r="D254" s="257"/>
      <c r="E254" s="258"/>
      <c r="F254" s="258"/>
      <c r="G254" s="258"/>
      <c r="H254" s="319" t="s">
        <v>824</v>
      </c>
      <c r="I254" s="258"/>
      <c r="J254" s="258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s="260" customFormat="1" ht="15.75" thickBot="1">
      <c r="A255" s="251"/>
      <c r="B255" s="252"/>
      <c r="C255" s="253"/>
      <c r="D255" s="253"/>
      <c r="E255" s="254"/>
      <c r="F255" s="254"/>
      <c r="G255" s="255"/>
      <c r="H255" s="319" t="s">
        <v>468</v>
      </c>
      <c r="I255" s="259"/>
      <c r="J255" s="261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s="266" customFormat="1" ht="15.75">
      <c r="A256" s="395" t="s">
        <v>180</v>
      </c>
      <c r="B256" s="396"/>
      <c r="C256" s="397" t="s">
        <v>184</v>
      </c>
      <c r="D256" s="397" t="s">
        <v>185</v>
      </c>
      <c r="E256" s="398" t="s">
        <v>186</v>
      </c>
      <c r="F256" s="398" t="s">
        <v>315</v>
      </c>
      <c r="G256" s="399" t="s">
        <v>316</v>
      </c>
      <c r="H256" s="400" t="s">
        <v>177</v>
      </c>
      <c r="I256" s="388"/>
      <c r="J256" s="265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s="266" customFormat="1" ht="15.75">
      <c r="A257" s="401" t="s">
        <v>181</v>
      </c>
      <c r="B257" s="263" t="s">
        <v>182</v>
      </c>
      <c r="C257" s="262" t="s">
        <v>187</v>
      </c>
      <c r="D257" s="262" t="s">
        <v>188</v>
      </c>
      <c r="E257" s="264" t="s">
        <v>189</v>
      </c>
      <c r="F257" s="264" t="s">
        <v>183</v>
      </c>
      <c r="G257" s="265" t="s">
        <v>178</v>
      </c>
      <c r="H257" s="402" t="s">
        <v>178</v>
      </c>
      <c r="I257" s="388"/>
      <c r="J257" s="265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s="266" customFormat="1" ht="15.75">
      <c r="A258" s="401"/>
      <c r="B258" s="263"/>
      <c r="C258" s="262"/>
      <c r="D258" s="262"/>
      <c r="E258" s="264" t="s">
        <v>190</v>
      </c>
      <c r="F258" s="264">
        <v>2006</v>
      </c>
      <c r="G258" s="265" t="s">
        <v>179</v>
      </c>
      <c r="H258" s="402" t="s">
        <v>179</v>
      </c>
      <c r="I258" s="388"/>
      <c r="J258" s="265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s="272" customFormat="1" ht="15.75">
      <c r="A259" s="409" t="s">
        <v>391</v>
      </c>
      <c r="B259" s="282" t="s">
        <v>392</v>
      </c>
      <c r="C259" s="281" t="s">
        <v>192</v>
      </c>
      <c r="D259" s="281" t="s">
        <v>318</v>
      </c>
      <c r="E259" s="283">
        <v>2577</v>
      </c>
      <c r="F259" s="283">
        <v>2327</v>
      </c>
      <c r="G259" s="284">
        <v>53</v>
      </c>
      <c r="H259" s="410">
        <v>2043</v>
      </c>
      <c r="I259" s="392"/>
      <c r="J259" s="284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s="272" customFormat="1" ht="15">
      <c r="A260" s="407"/>
      <c r="B260" s="278" t="s">
        <v>319</v>
      </c>
      <c r="C260" s="277"/>
      <c r="D260" s="277"/>
      <c r="E260" s="279">
        <v>2453</v>
      </c>
      <c r="F260" s="279">
        <v>2278</v>
      </c>
      <c r="G260" s="280">
        <v>0</v>
      </c>
      <c r="H260" s="408">
        <v>1946</v>
      </c>
      <c r="I260" s="391"/>
      <c r="J260" s="28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s="272" customFormat="1" ht="15">
      <c r="A261" s="407"/>
      <c r="B261" s="278" t="s">
        <v>320</v>
      </c>
      <c r="C261" s="277"/>
      <c r="D261" s="277"/>
      <c r="E261" s="279">
        <v>51</v>
      </c>
      <c r="F261" s="279">
        <v>0</v>
      </c>
      <c r="G261" s="280">
        <v>51</v>
      </c>
      <c r="H261" s="408">
        <v>51</v>
      </c>
      <c r="I261" s="391"/>
      <c r="J261" s="280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s="272" customFormat="1" ht="15">
      <c r="A262" s="407"/>
      <c r="B262" s="278" t="s">
        <v>321</v>
      </c>
      <c r="C262" s="277"/>
      <c r="D262" s="277"/>
      <c r="E262" s="279">
        <v>73</v>
      </c>
      <c r="F262" s="279">
        <v>49</v>
      </c>
      <c r="G262" s="280">
        <v>2</v>
      </c>
      <c r="H262" s="408">
        <v>46</v>
      </c>
      <c r="I262" s="391"/>
      <c r="J262" s="280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s="272" customFormat="1" ht="15">
      <c r="A263" s="407"/>
      <c r="B263" s="278" t="s">
        <v>322</v>
      </c>
      <c r="C263" s="277"/>
      <c r="D263" s="277"/>
      <c r="E263" s="279">
        <v>71</v>
      </c>
      <c r="F263" s="279">
        <v>49</v>
      </c>
      <c r="G263" s="280">
        <v>0</v>
      </c>
      <c r="H263" s="408">
        <v>44</v>
      </c>
      <c r="I263" s="391"/>
      <c r="J263" s="280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s="272" customFormat="1" ht="15">
      <c r="A264" s="407"/>
      <c r="B264" s="278" t="s">
        <v>323</v>
      </c>
      <c r="C264" s="277"/>
      <c r="D264" s="277"/>
      <c r="E264" s="279">
        <v>2</v>
      </c>
      <c r="F264" s="279">
        <v>0</v>
      </c>
      <c r="G264" s="280">
        <v>2</v>
      </c>
      <c r="H264" s="408">
        <v>2</v>
      </c>
      <c r="I264" s="391"/>
      <c r="J264" s="280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s="272" customFormat="1" ht="15.75">
      <c r="A265" s="411" t="s">
        <v>393</v>
      </c>
      <c r="B265" s="285" t="s">
        <v>394</v>
      </c>
      <c r="C265" s="269"/>
      <c r="D265" s="269"/>
      <c r="E265" s="270">
        <f>E290+E266+E272+E278+E284+E296</f>
        <v>52785</v>
      </c>
      <c r="F265" s="270">
        <f>F290+F266+F272+F278+F284+F296</f>
        <v>43500</v>
      </c>
      <c r="G265" s="271">
        <f>G290+G266+G272+G278+G284+G296</f>
        <v>903</v>
      </c>
      <c r="H265" s="404">
        <f>H290+H266+H272+H278+H284+H296</f>
        <v>3875</v>
      </c>
      <c r="I265" s="389"/>
      <c r="J265" s="271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s="272" customFormat="1" ht="15.75">
      <c r="A266" s="409" t="s">
        <v>395</v>
      </c>
      <c r="B266" s="282" t="s">
        <v>396</v>
      </c>
      <c r="C266" s="281" t="s">
        <v>198</v>
      </c>
      <c r="D266" s="281" t="s">
        <v>397</v>
      </c>
      <c r="E266" s="283">
        <v>438</v>
      </c>
      <c r="F266" s="283">
        <v>33</v>
      </c>
      <c r="G266" s="284">
        <v>405</v>
      </c>
      <c r="H266" s="410">
        <v>405</v>
      </c>
      <c r="I266" s="392"/>
      <c r="J266" s="284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s="272" customFormat="1" ht="15">
      <c r="A267" s="407"/>
      <c r="B267" s="278" t="s">
        <v>319</v>
      </c>
      <c r="C267" s="277"/>
      <c r="D267" s="277"/>
      <c r="E267" s="279">
        <v>395</v>
      </c>
      <c r="F267" s="279">
        <v>0</v>
      </c>
      <c r="G267" s="280">
        <v>395</v>
      </c>
      <c r="H267" s="408">
        <v>395</v>
      </c>
      <c r="I267" s="391"/>
      <c r="J267" s="280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s="272" customFormat="1" ht="15">
      <c r="A268" s="407"/>
      <c r="B268" s="278" t="s">
        <v>320</v>
      </c>
      <c r="C268" s="277"/>
      <c r="D268" s="277"/>
      <c r="E268" s="279">
        <v>30</v>
      </c>
      <c r="F268" s="279">
        <v>30</v>
      </c>
      <c r="G268" s="280">
        <v>0</v>
      </c>
      <c r="H268" s="408">
        <v>0</v>
      </c>
      <c r="I268" s="391"/>
      <c r="J268" s="280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:35" s="272" customFormat="1" ht="15">
      <c r="A269" s="407"/>
      <c r="B269" s="278" t="s">
        <v>321</v>
      </c>
      <c r="C269" s="277"/>
      <c r="D269" s="277"/>
      <c r="E269" s="279">
        <v>13</v>
      </c>
      <c r="F269" s="279">
        <v>3</v>
      </c>
      <c r="G269" s="280">
        <v>10</v>
      </c>
      <c r="H269" s="408">
        <v>10</v>
      </c>
      <c r="I269" s="391"/>
      <c r="J269" s="280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:35" s="272" customFormat="1" ht="15">
      <c r="A270" s="407"/>
      <c r="B270" s="278" t="s">
        <v>322</v>
      </c>
      <c r="C270" s="277"/>
      <c r="D270" s="277"/>
      <c r="E270" s="279">
        <v>10</v>
      </c>
      <c r="F270" s="279">
        <v>0</v>
      </c>
      <c r="G270" s="280">
        <v>10</v>
      </c>
      <c r="H270" s="408">
        <v>10</v>
      </c>
      <c r="I270" s="391"/>
      <c r="J270" s="28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:35" s="272" customFormat="1" ht="15">
      <c r="A271" s="407"/>
      <c r="B271" s="278" t="s">
        <v>323</v>
      </c>
      <c r="C271" s="277"/>
      <c r="D271" s="277"/>
      <c r="E271" s="279">
        <v>3</v>
      </c>
      <c r="F271" s="279">
        <v>3</v>
      </c>
      <c r="G271" s="280">
        <v>0</v>
      </c>
      <c r="H271" s="408">
        <v>0</v>
      </c>
      <c r="I271" s="391"/>
      <c r="J271" s="280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:35" s="272" customFormat="1" ht="15.75">
      <c r="A272" s="409" t="s">
        <v>224</v>
      </c>
      <c r="B272" s="282" t="s">
        <v>225</v>
      </c>
      <c r="C272" s="281" t="s">
        <v>192</v>
      </c>
      <c r="D272" s="281" t="s">
        <v>398</v>
      </c>
      <c r="E272" s="283">
        <v>29122</v>
      </c>
      <c r="F272" s="283">
        <v>25827</v>
      </c>
      <c r="G272" s="284">
        <v>0</v>
      </c>
      <c r="H272" s="410">
        <v>953</v>
      </c>
      <c r="I272" s="392"/>
      <c r="J272" s="284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s="272" customFormat="1" ht="15">
      <c r="A273" s="407"/>
      <c r="B273" s="278" t="s">
        <v>319</v>
      </c>
      <c r="C273" s="277"/>
      <c r="D273" s="277"/>
      <c r="E273" s="279">
        <v>26333</v>
      </c>
      <c r="F273" s="279">
        <v>23133</v>
      </c>
      <c r="G273" s="280">
        <v>0</v>
      </c>
      <c r="H273" s="408">
        <v>900</v>
      </c>
      <c r="I273" s="391"/>
      <c r="J273" s="280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s="272" customFormat="1" ht="15">
      <c r="A274" s="407"/>
      <c r="B274" s="278" t="s">
        <v>320</v>
      </c>
      <c r="C274" s="277"/>
      <c r="D274" s="277"/>
      <c r="E274" s="279">
        <v>1671</v>
      </c>
      <c r="F274" s="279">
        <v>1671</v>
      </c>
      <c r="G274" s="280">
        <v>0</v>
      </c>
      <c r="H274" s="408">
        <v>0</v>
      </c>
      <c r="I274" s="391"/>
      <c r="J274" s="280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s="272" customFormat="1" ht="15">
      <c r="A275" s="407"/>
      <c r="B275" s="278" t="s">
        <v>321</v>
      </c>
      <c r="C275" s="277"/>
      <c r="D275" s="277"/>
      <c r="E275" s="279">
        <v>1118</v>
      </c>
      <c r="F275" s="279">
        <v>1023</v>
      </c>
      <c r="G275" s="280">
        <v>0</v>
      </c>
      <c r="H275" s="408">
        <v>53</v>
      </c>
      <c r="I275" s="391"/>
      <c r="J275" s="280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s="272" customFormat="1" ht="15">
      <c r="A276" s="407"/>
      <c r="B276" s="278" t="s">
        <v>322</v>
      </c>
      <c r="C276" s="277"/>
      <c r="D276" s="277"/>
      <c r="E276" s="279">
        <v>1061</v>
      </c>
      <c r="F276" s="279">
        <v>966</v>
      </c>
      <c r="G276" s="280">
        <v>0</v>
      </c>
      <c r="H276" s="408">
        <v>53</v>
      </c>
      <c r="I276" s="391"/>
      <c r="J276" s="280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s="272" customFormat="1" ht="15">
      <c r="A277" s="407"/>
      <c r="B277" s="278" t="s">
        <v>323</v>
      </c>
      <c r="C277" s="277"/>
      <c r="D277" s="277"/>
      <c r="E277" s="279">
        <v>57</v>
      </c>
      <c r="F277" s="279">
        <v>57</v>
      </c>
      <c r="G277" s="280">
        <v>0</v>
      </c>
      <c r="H277" s="408">
        <v>0</v>
      </c>
      <c r="I277" s="391"/>
      <c r="J277" s="280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s="272" customFormat="1" ht="15.75">
      <c r="A278" s="409" t="s">
        <v>399</v>
      </c>
      <c r="B278" s="282" t="s">
        <v>400</v>
      </c>
      <c r="C278" s="281" t="s">
        <v>222</v>
      </c>
      <c r="D278" s="281" t="s">
        <v>198</v>
      </c>
      <c r="E278" s="283">
        <v>6651</v>
      </c>
      <c r="F278" s="283">
        <v>6651</v>
      </c>
      <c r="G278" s="284">
        <v>0</v>
      </c>
      <c r="H278" s="410">
        <v>100</v>
      </c>
      <c r="I278" s="392"/>
      <c r="J278" s="284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s="272" customFormat="1" ht="15">
      <c r="A279" s="407"/>
      <c r="B279" s="278" t="s">
        <v>319</v>
      </c>
      <c r="C279" s="277"/>
      <c r="D279" s="277"/>
      <c r="E279" s="279">
        <v>6300</v>
      </c>
      <c r="F279" s="279">
        <v>6300</v>
      </c>
      <c r="G279" s="280">
        <v>0</v>
      </c>
      <c r="H279" s="408">
        <v>0</v>
      </c>
      <c r="I279" s="391"/>
      <c r="J279" s="280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s="272" customFormat="1" ht="15">
      <c r="A280" s="407"/>
      <c r="B280" s="278" t="s">
        <v>320</v>
      </c>
      <c r="C280" s="277"/>
      <c r="D280" s="277"/>
      <c r="E280" s="279">
        <v>91</v>
      </c>
      <c r="F280" s="279">
        <v>91</v>
      </c>
      <c r="G280" s="280">
        <v>0</v>
      </c>
      <c r="H280" s="408">
        <v>0</v>
      </c>
      <c r="I280" s="391"/>
      <c r="J280" s="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s="272" customFormat="1" ht="15">
      <c r="A281" s="407"/>
      <c r="B281" s="278" t="s">
        <v>321</v>
      </c>
      <c r="C281" s="277"/>
      <c r="D281" s="277"/>
      <c r="E281" s="279">
        <v>260</v>
      </c>
      <c r="F281" s="279">
        <v>260</v>
      </c>
      <c r="G281" s="280">
        <v>0</v>
      </c>
      <c r="H281" s="408">
        <v>100</v>
      </c>
      <c r="I281" s="391"/>
      <c r="J281" s="280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s="272" customFormat="1" ht="15">
      <c r="A282" s="407"/>
      <c r="B282" s="278" t="s">
        <v>322</v>
      </c>
      <c r="C282" s="277"/>
      <c r="D282" s="277"/>
      <c r="E282" s="279">
        <v>255</v>
      </c>
      <c r="F282" s="279">
        <v>255</v>
      </c>
      <c r="G282" s="280">
        <v>0</v>
      </c>
      <c r="H282" s="408">
        <v>100</v>
      </c>
      <c r="I282" s="391"/>
      <c r="J282" s="280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s="272" customFormat="1" ht="15">
      <c r="A283" s="407"/>
      <c r="B283" s="278" t="s">
        <v>323</v>
      </c>
      <c r="C283" s="277"/>
      <c r="D283" s="277"/>
      <c r="E283" s="279">
        <v>5</v>
      </c>
      <c r="F283" s="279">
        <v>5</v>
      </c>
      <c r="G283" s="280">
        <v>0</v>
      </c>
      <c r="H283" s="408">
        <v>0</v>
      </c>
      <c r="I283" s="391"/>
      <c r="J283" s="280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s="272" customFormat="1" ht="15.75">
      <c r="A284" s="409" t="s">
        <v>401</v>
      </c>
      <c r="B284" s="290" t="s">
        <v>402</v>
      </c>
      <c r="C284" s="281" t="s">
        <v>237</v>
      </c>
      <c r="D284" s="281" t="s">
        <v>318</v>
      </c>
      <c r="E284" s="291">
        <v>14463</v>
      </c>
      <c r="F284" s="291">
        <v>9064</v>
      </c>
      <c r="G284" s="292">
        <v>402</v>
      </c>
      <c r="H284" s="414">
        <v>1576</v>
      </c>
      <c r="I284" s="425"/>
      <c r="J284" s="292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s="272" customFormat="1" ht="15">
      <c r="A285" s="407"/>
      <c r="B285" s="278" t="s">
        <v>319</v>
      </c>
      <c r="C285" s="277"/>
      <c r="D285" s="277"/>
      <c r="E285" s="279">
        <v>13368</v>
      </c>
      <c r="F285" s="279">
        <v>8148</v>
      </c>
      <c r="G285" s="280">
        <v>392</v>
      </c>
      <c r="H285" s="408">
        <v>1542</v>
      </c>
      <c r="I285" s="391"/>
      <c r="J285" s="280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s="272" customFormat="1" ht="15">
      <c r="A286" s="407"/>
      <c r="B286" s="278" t="s">
        <v>320</v>
      </c>
      <c r="C286" s="277"/>
      <c r="D286" s="277"/>
      <c r="E286" s="279">
        <v>714</v>
      </c>
      <c r="F286" s="279">
        <v>714</v>
      </c>
      <c r="G286" s="280">
        <v>0</v>
      </c>
      <c r="H286" s="408">
        <v>0</v>
      </c>
      <c r="I286" s="391"/>
      <c r="J286" s="280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s="272" customFormat="1" ht="15">
      <c r="A287" s="407"/>
      <c r="B287" s="278" t="s">
        <v>321</v>
      </c>
      <c r="C287" s="277"/>
      <c r="D287" s="277"/>
      <c r="E287" s="279">
        <v>381</v>
      </c>
      <c r="F287" s="279">
        <v>202</v>
      </c>
      <c r="G287" s="280">
        <v>10</v>
      </c>
      <c r="H287" s="408">
        <v>34</v>
      </c>
      <c r="I287" s="391"/>
      <c r="J287" s="280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s="272" customFormat="1" ht="15">
      <c r="A288" s="407"/>
      <c r="B288" s="278" t="s">
        <v>322</v>
      </c>
      <c r="C288" s="277"/>
      <c r="D288" s="277"/>
      <c r="E288" s="279">
        <v>348</v>
      </c>
      <c r="F288" s="279">
        <v>169</v>
      </c>
      <c r="G288" s="280">
        <v>10</v>
      </c>
      <c r="H288" s="408">
        <v>34</v>
      </c>
      <c r="I288" s="391"/>
      <c r="J288" s="280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5" s="272" customFormat="1" ht="15">
      <c r="A289" s="407"/>
      <c r="B289" s="278" t="s">
        <v>323</v>
      </c>
      <c r="C289" s="277"/>
      <c r="D289" s="277"/>
      <c r="E289" s="279">
        <v>33</v>
      </c>
      <c r="F289" s="279">
        <v>33</v>
      </c>
      <c r="G289" s="280">
        <v>0</v>
      </c>
      <c r="H289" s="408">
        <v>0</v>
      </c>
      <c r="I289" s="391"/>
      <c r="J289" s="280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35" s="272" customFormat="1" ht="15.75">
      <c r="A290" s="409" t="s">
        <v>403</v>
      </c>
      <c r="B290" s="282" t="s">
        <v>404</v>
      </c>
      <c r="C290" s="281" t="s">
        <v>405</v>
      </c>
      <c r="D290" s="281" t="s">
        <v>318</v>
      </c>
      <c r="E290" s="283">
        <v>1410</v>
      </c>
      <c r="F290" s="283">
        <v>1224</v>
      </c>
      <c r="G290" s="284">
        <v>96</v>
      </c>
      <c r="H290" s="410">
        <v>140</v>
      </c>
      <c r="I290" s="392"/>
      <c r="J290" s="284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35" s="272" customFormat="1" ht="15.75">
      <c r="A291" s="409"/>
      <c r="B291" s="278" t="s">
        <v>319</v>
      </c>
      <c r="C291" s="277"/>
      <c r="D291" s="277"/>
      <c r="E291" s="279">
        <v>1254</v>
      </c>
      <c r="F291" s="279">
        <v>1076</v>
      </c>
      <c r="G291" s="280">
        <v>89</v>
      </c>
      <c r="H291" s="408">
        <v>110</v>
      </c>
      <c r="I291" s="391"/>
      <c r="J291" s="280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35" s="272" customFormat="1" ht="15">
      <c r="A292" s="407"/>
      <c r="B292" s="278" t="s">
        <v>320</v>
      </c>
      <c r="C292" s="277"/>
      <c r="D292" s="277"/>
      <c r="E292" s="279">
        <v>85</v>
      </c>
      <c r="F292" s="279">
        <v>85</v>
      </c>
      <c r="G292" s="280">
        <v>0</v>
      </c>
      <c r="H292" s="408">
        <v>0</v>
      </c>
      <c r="I292" s="391"/>
      <c r="J292" s="280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35" s="272" customFormat="1" ht="15">
      <c r="A293" s="407"/>
      <c r="B293" s="278" t="s">
        <v>321</v>
      </c>
      <c r="C293" s="277"/>
      <c r="D293" s="277"/>
      <c r="E293" s="279">
        <v>71</v>
      </c>
      <c r="F293" s="279">
        <v>63</v>
      </c>
      <c r="G293" s="280">
        <v>7</v>
      </c>
      <c r="H293" s="408">
        <v>30</v>
      </c>
      <c r="I293" s="391"/>
      <c r="J293" s="280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:35" s="272" customFormat="1" ht="15">
      <c r="A294" s="407"/>
      <c r="B294" s="278" t="s">
        <v>322</v>
      </c>
      <c r="C294" s="277"/>
      <c r="D294" s="277"/>
      <c r="E294" s="279">
        <v>66</v>
      </c>
      <c r="F294" s="279">
        <v>58</v>
      </c>
      <c r="G294" s="280">
        <v>7</v>
      </c>
      <c r="H294" s="408">
        <v>30</v>
      </c>
      <c r="I294" s="391"/>
      <c r="J294" s="280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:35" s="272" customFormat="1" ht="15">
      <c r="A295" s="407"/>
      <c r="B295" s="278" t="s">
        <v>323</v>
      </c>
      <c r="C295" s="277"/>
      <c r="D295" s="277"/>
      <c r="E295" s="279">
        <v>5</v>
      </c>
      <c r="F295" s="279">
        <v>5</v>
      </c>
      <c r="G295" s="280">
        <v>0</v>
      </c>
      <c r="H295" s="408">
        <v>0</v>
      </c>
      <c r="I295" s="391"/>
      <c r="J295" s="280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35" s="272" customFormat="1" ht="15.75">
      <c r="A296" s="409" t="s">
        <v>406</v>
      </c>
      <c r="B296" s="290" t="s">
        <v>407</v>
      </c>
      <c r="C296" s="281" t="s">
        <v>228</v>
      </c>
      <c r="D296" s="281" t="s">
        <v>198</v>
      </c>
      <c r="E296" s="291">
        <v>701</v>
      </c>
      <c r="F296" s="291">
        <v>701</v>
      </c>
      <c r="G296" s="292">
        <v>0</v>
      </c>
      <c r="H296" s="414">
        <v>701</v>
      </c>
      <c r="I296" s="425"/>
      <c r="J296" s="292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:35" s="272" customFormat="1" ht="15">
      <c r="A297" s="407"/>
      <c r="B297" s="278" t="s">
        <v>319</v>
      </c>
      <c r="C297" s="277"/>
      <c r="D297" s="277"/>
      <c r="E297" s="279">
        <v>680</v>
      </c>
      <c r="F297" s="279">
        <v>680</v>
      </c>
      <c r="G297" s="280">
        <v>0</v>
      </c>
      <c r="H297" s="408">
        <v>680</v>
      </c>
      <c r="I297" s="391"/>
      <c r="J297" s="280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:35" s="272" customFormat="1" ht="15">
      <c r="A298" s="407"/>
      <c r="B298" s="278" t="s">
        <v>320</v>
      </c>
      <c r="C298" s="277"/>
      <c r="D298" s="277"/>
      <c r="E298" s="279">
        <v>0</v>
      </c>
      <c r="F298" s="279">
        <v>0</v>
      </c>
      <c r="G298" s="280">
        <v>0</v>
      </c>
      <c r="H298" s="408">
        <v>0</v>
      </c>
      <c r="I298" s="391"/>
      <c r="J298" s="280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35" s="272" customFormat="1" ht="15">
      <c r="A299" s="407"/>
      <c r="B299" s="278" t="s">
        <v>321</v>
      </c>
      <c r="C299" s="277"/>
      <c r="D299" s="277"/>
      <c r="E299" s="279">
        <v>21</v>
      </c>
      <c r="F299" s="279">
        <v>21</v>
      </c>
      <c r="G299" s="280">
        <v>0</v>
      </c>
      <c r="H299" s="408">
        <v>21</v>
      </c>
      <c r="I299" s="391"/>
      <c r="J299" s="280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:35" s="272" customFormat="1" ht="15">
      <c r="A300" s="407"/>
      <c r="B300" s="278" t="s">
        <v>322</v>
      </c>
      <c r="C300" s="277"/>
      <c r="D300" s="277"/>
      <c r="E300" s="279">
        <v>21</v>
      </c>
      <c r="F300" s="279">
        <v>21</v>
      </c>
      <c r="G300" s="280">
        <v>0</v>
      </c>
      <c r="H300" s="408">
        <v>21</v>
      </c>
      <c r="I300" s="391"/>
      <c r="J300" s="28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:35" s="272" customFormat="1" ht="15.75" thickBot="1">
      <c r="A301" s="415"/>
      <c r="B301" s="316" t="s">
        <v>323</v>
      </c>
      <c r="C301" s="315"/>
      <c r="D301" s="315"/>
      <c r="E301" s="317">
        <v>0</v>
      </c>
      <c r="F301" s="317">
        <v>0</v>
      </c>
      <c r="G301" s="318">
        <v>0</v>
      </c>
      <c r="H301" s="416">
        <v>0</v>
      </c>
      <c r="I301" s="391"/>
      <c r="J301" s="280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35" s="294" customFormat="1" ht="15">
      <c r="A302" s="251"/>
      <c r="B302" s="252"/>
      <c r="C302" s="253"/>
      <c r="D302" s="253"/>
      <c r="E302" s="254"/>
      <c r="F302" s="254"/>
      <c r="G302" s="254"/>
      <c r="H302" s="254"/>
      <c r="I302" s="293"/>
      <c r="J302" s="293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35" s="255" customFormat="1" ht="15">
      <c r="A303" s="251"/>
      <c r="B303" s="252"/>
      <c r="C303" s="253"/>
      <c r="D303" s="253"/>
      <c r="E303" s="254"/>
      <c r="F303" s="254"/>
      <c r="G303" s="254"/>
      <c r="H303" s="254"/>
      <c r="I303" s="254"/>
      <c r="J303" s="254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35" s="255" customFormat="1" ht="20.25">
      <c r="A304" s="551" t="s">
        <v>314</v>
      </c>
      <c r="B304" s="552"/>
      <c r="C304" s="257"/>
      <c r="D304" s="257"/>
      <c r="E304" s="258"/>
      <c r="F304" s="258"/>
      <c r="G304" s="258"/>
      <c r="H304" s="319" t="s">
        <v>824</v>
      </c>
      <c r="I304" s="258"/>
      <c r="J304" s="258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s="260" customFormat="1" ht="15.75" thickBot="1">
      <c r="A305" s="251"/>
      <c r="B305" s="252"/>
      <c r="C305" s="253"/>
      <c r="D305" s="253"/>
      <c r="E305" s="254"/>
      <c r="F305" s="254"/>
      <c r="G305" s="255"/>
      <c r="H305" s="319" t="s">
        <v>469</v>
      </c>
      <c r="I305" s="259"/>
      <c r="J305" s="261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s="266" customFormat="1" ht="15.75">
      <c r="A306" s="395" t="s">
        <v>180</v>
      </c>
      <c r="B306" s="396"/>
      <c r="C306" s="397" t="s">
        <v>184</v>
      </c>
      <c r="D306" s="397" t="s">
        <v>185</v>
      </c>
      <c r="E306" s="398" t="s">
        <v>186</v>
      </c>
      <c r="F306" s="398" t="s">
        <v>315</v>
      </c>
      <c r="G306" s="399" t="s">
        <v>316</v>
      </c>
      <c r="H306" s="400" t="s">
        <v>177</v>
      </c>
      <c r="I306" s="388"/>
      <c r="J306" s="265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s="266" customFormat="1" ht="15.75">
      <c r="A307" s="401" t="s">
        <v>181</v>
      </c>
      <c r="B307" s="263" t="s">
        <v>182</v>
      </c>
      <c r="C307" s="262" t="s">
        <v>187</v>
      </c>
      <c r="D307" s="262" t="s">
        <v>188</v>
      </c>
      <c r="E307" s="264" t="s">
        <v>189</v>
      </c>
      <c r="F307" s="264" t="s">
        <v>183</v>
      </c>
      <c r="G307" s="265" t="s">
        <v>178</v>
      </c>
      <c r="H307" s="402" t="s">
        <v>178</v>
      </c>
      <c r="I307" s="388"/>
      <c r="J307" s="265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s="266" customFormat="1" ht="15.75">
      <c r="A308" s="401"/>
      <c r="B308" s="263"/>
      <c r="C308" s="262"/>
      <c r="D308" s="262"/>
      <c r="E308" s="264" t="s">
        <v>190</v>
      </c>
      <c r="F308" s="264">
        <v>2006</v>
      </c>
      <c r="G308" s="265" t="s">
        <v>179</v>
      </c>
      <c r="H308" s="402" t="s">
        <v>179</v>
      </c>
      <c r="I308" s="388"/>
      <c r="J308" s="265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s="272" customFormat="1" ht="15.75">
      <c r="A309" s="411" t="s">
        <v>408</v>
      </c>
      <c r="B309" s="311" t="s">
        <v>409</v>
      </c>
      <c r="C309" s="269"/>
      <c r="D309" s="269"/>
      <c r="E309" s="312">
        <f>E316+E310</f>
        <v>6894</v>
      </c>
      <c r="F309" s="312">
        <f>F316+F310</f>
        <v>6894</v>
      </c>
      <c r="G309" s="313">
        <f>G316+G310</f>
        <v>71</v>
      </c>
      <c r="H309" s="427">
        <f>H316+H310</f>
        <v>123</v>
      </c>
      <c r="I309" s="426"/>
      <c r="J309" s="314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s="272" customFormat="1" ht="15.75">
      <c r="A310" s="409" t="s">
        <v>410</v>
      </c>
      <c r="B310" s="282" t="s">
        <v>411</v>
      </c>
      <c r="C310" s="281" t="s">
        <v>199</v>
      </c>
      <c r="D310" s="281" t="s">
        <v>354</v>
      </c>
      <c r="E310" s="283">
        <v>5351</v>
      </c>
      <c r="F310" s="283">
        <v>5351</v>
      </c>
      <c r="G310" s="284">
        <v>71</v>
      </c>
      <c r="H310" s="410">
        <v>78</v>
      </c>
      <c r="I310" s="392"/>
      <c r="J310" s="284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s="272" customFormat="1" ht="15">
      <c r="A311" s="407"/>
      <c r="B311" s="278" t="s">
        <v>319</v>
      </c>
      <c r="C311" s="277"/>
      <c r="D311" s="277"/>
      <c r="E311" s="279">
        <v>5163</v>
      </c>
      <c r="F311" s="279">
        <v>5163</v>
      </c>
      <c r="G311" s="280">
        <v>71</v>
      </c>
      <c r="H311" s="408">
        <v>71</v>
      </c>
      <c r="I311" s="391"/>
      <c r="J311" s="280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s="272" customFormat="1" ht="15">
      <c r="A312" s="407"/>
      <c r="B312" s="278" t="s">
        <v>320</v>
      </c>
      <c r="C312" s="277"/>
      <c r="D312" s="277"/>
      <c r="E312" s="279">
        <v>57</v>
      </c>
      <c r="F312" s="279">
        <v>57</v>
      </c>
      <c r="G312" s="280">
        <v>0</v>
      </c>
      <c r="H312" s="408">
        <v>0</v>
      </c>
      <c r="I312" s="391"/>
      <c r="J312" s="280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s="272" customFormat="1" ht="15">
      <c r="A313" s="407"/>
      <c r="B313" s="278" t="s">
        <v>321</v>
      </c>
      <c r="C313" s="277"/>
      <c r="D313" s="277"/>
      <c r="E313" s="279">
        <v>131</v>
      </c>
      <c r="F313" s="279">
        <v>131</v>
      </c>
      <c r="G313" s="280">
        <v>0</v>
      </c>
      <c r="H313" s="408">
        <v>7</v>
      </c>
      <c r="I313" s="391"/>
      <c r="J313" s="280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s="272" customFormat="1" ht="15">
      <c r="A314" s="407"/>
      <c r="B314" s="278" t="s">
        <v>322</v>
      </c>
      <c r="C314" s="277"/>
      <c r="D314" s="277"/>
      <c r="E314" s="279">
        <v>129</v>
      </c>
      <c r="F314" s="279">
        <v>129</v>
      </c>
      <c r="G314" s="280">
        <v>0</v>
      </c>
      <c r="H314" s="408">
        <v>7</v>
      </c>
      <c r="I314" s="391"/>
      <c r="J314" s="280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s="272" customFormat="1" ht="15">
      <c r="A315" s="407"/>
      <c r="B315" s="278" t="s">
        <v>323</v>
      </c>
      <c r="C315" s="277"/>
      <c r="D315" s="277"/>
      <c r="E315" s="279">
        <v>2</v>
      </c>
      <c r="F315" s="279">
        <v>2</v>
      </c>
      <c r="G315" s="280">
        <v>0</v>
      </c>
      <c r="H315" s="408">
        <v>0</v>
      </c>
      <c r="I315" s="391"/>
      <c r="J315" s="280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s="272" customFormat="1" ht="15.75">
      <c r="A316" s="409" t="s">
        <v>412</v>
      </c>
      <c r="B316" s="290" t="s">
        <v>413</v>
      </c>
      <c r="C316" s="281" t="s">
        <v>227</v>
      </c>
      <c r="D316" s="281" t="s">
        <v>202</v>
      </c>
      <c r="E316" s="291">
        <v>1543</v>
      </c>
      <c r="F316" s="291">
        <v>1543</v>
      </c>
      <c r="G316" s="292">
        <v>0</v>
      </c>
      <c r="H316" s="414">
        <v>45</v>
      </c>
      <c r="I316" s="425"/>
      <c r="J316" s="292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s="272" customFormat="1" ht="15">
      <c r="A317" s="407"/>
      <c r="B317" s="278" t="s">
        <v>319</v>
      </c>
      <c r="C317" s="277"/>
      <c r="D317" s="277"/>
      <c r="E317" s="279">
        <v>1465</v>
      </c>
      <c r="F317" s="279">
        <v>1465</v>
      </c>
      <c r="G317" s="280">
        <v>0</v>
      </c>
      <c r="H317" s="408">
        <v>0</v>
      </c>
      <c r="I317" s="391"/>
      <c r="J317" s="280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s="272" customFormat="1" ht="15">
      <c r="A318" s="407"/>
      <c r="B318" s="278" t="s">
        <v>320</v>
      </c>
      <c r="C318" s="277"/>
      <c r="D318" s="277"/>
      <c r="E318" s="279">
        <v>33</v>
      </c>
      <c r="F318" s="279">
        <v>33</v>
      </c>
      <c r="G318" s="280">
        <v>0</v>
      </c>
      <c r="H318" s="408">
        <v>0</v>
      </c>
      <c r="I318" s="391"/>
      <c r="J318" s="280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s="272" customFormat="1" ht="15">
      <c r="A319" s="407"/>
      <c r="B319" s="278" t="s">
        <v>321</v>
      </c>
      <c r="C319" s="277"/>
      <c r="D319" s="277"/>
      <c r="E319" s="279">
        <v>45</v>
      </c>
      <c r="F319" s="279">
        <v>45</v>
      </c>
      <c r="G319" s="280">
        <v>0</v>
      </c>
      <c r="H319" s="408">
        <v>45</v>
      </c>
      <c r="I319" s="391"/>
      <c r="J319" s="280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s="272" customFormat="1" ht="15">
      <c r="A320" s="407"/>
      <c r="B320" s="278" t="s">
        <v>322</v>
      </c>
      <c r="C320" s="277"/>
      <c r="D320" s="277"/>
      <c r="E320" s="279">
        <v>44</v>
      </c>
      <c r="F320" s="279">
        <v>44</v>
      </c>
      <c r="G320" s="280">
        <v>0</v>
      </c>
      <c r="H320" s="408">
        <v>44</v>
      </c>
      <c r="I320" s="391"/>
      <c r="J320" s="28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s="272" customFormat="1" ht="15">
      <c r="A321" s="407"/>
      <c r="B321" s="278" t="s">
        <v>323</v>
      </c>
      <c r="C321" s="277"/>
      <c r="D321" s="277"/>
      <c r="E321" s="279">
        <v>1</v>
      </c>
      <c r="F321" s="279">
        <v>1</v>
      </c>
      <c r="G321" s="280">
        <v>0</v>
      </c>
      <c r="H321" s="408">
        <v>1</v>
      </c>
      <c r="I321" s="391"/>
      <c r="J321" s="280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s="272" customFormat="1" ht="15.75">
      <c r="A322" s="411" t="s">
        <v>414</v>
      </c>
      <c r="B322" s="285" t="s">
        <v>415</v>
      </c>
      <c r="C322" s="269"/>
      <c r="D322" s="269"/>
      <c r="E322" s="270">
        <v>0</v>
      </c>
      <c r="F322" s="270">
        <v>0</v>
      </c>
      <c r="G322" s="271">
        <v>0</v>
      </c>
      <c r="H322" s="404">
        <v>0</v>
      </c>
      <c r="I322" s="389"/>
      <c r="J322" s="271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s="272" customFormat="1" ht="15.75">
      <c r="A323" s="411" t="s">
        <v>416</v>
      </c>
      <c r="B323" s="285" t="s">
        <v>417</v>
      </c>
      <c r="C323" s="269"/>
      <c r="D323" s="269"/>
      <c r="E323" s="270">
        <f>E324</f>
        <v>17822</v>
      </c>
      <c r="F323" s="270">
        <f>F324</f>
        <v>8085</v>
      </c>
      <c r="G323" s="271">
        <f>G324</f>
        <v>8026</v>
      </c>
      <c r="H323" s="420">
        <f>SUM(H324)</f>
        <v>6803</v>
      </c>
      <c r="I323" s="389"/>
      <c r="J323" s="271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s="272" customFormat="1" ht="15.75">
      <c r="A324" s="409" t="s">
        <v>418</v>
      </c>
      <c r="B324" s="282" t="s">
        <v>419</v>
      </c>
      <c r="C324" s="281" t="s">
        <v>207</v>
      </c>
      <c r="D324" s="281" t="s">
        <v>328</v>
      </c>
      <c r="E324" s="283">
        <v>17822</v>
      </c>
      <c r="F324" s="283">
        <v>8085</v>
      </c>
      <c r="G324" s="284">
        <v>8026</v>
      </c>
      <c r="H324" s="410">
        <v>6803</v>
      </c>
      <c r="I324" s="392"/>
      <c r="J324" s="28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s="272" customFormat="1" ht="15">
      <c r="A325" s="407"/>
      <c r="B325" s="278" t="s">
        <v>319</v>
      </c>
      <c r="C325" s="277"/>
      <c r="D325" s="277"/>
      <c r="E325" s="279">
        <v>17253</v>
      </c>
      <c r="F325" s="279">
        <v>8085</v>
      </c>
      <c r="G325" s="280">
        <v>7508</v>
      </c>
      <c r="H325" s="408">
        <v>6375</v>
      </c>
      <c r="I325" s="391"/>
      <c r="J325" s="280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s="272" customFormat="1" ht="15">
      <c r="A326" s="407"/>
      <c r="B326" s="278" t="s">
        <v>320</v>
      </c>
      <c r="C326" s="277"/>
      <c r="D326" s="277"/>
      <c r="E326" s="279">
        <v>0</v>
      </c>
      <c r="F326" s="279">
        <v>0</v>
      </c>
      <c r="G326" s="280">
        <v>0</v>
      </c>
      <c r="H326" s="408">
        <v>0</v>
      </c>
      <c r="I326" s="391"/>
      <c r="J326" s="280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s="272" customFormat="1" ht="15">
      <c r="A327" s="407"/>
      <c r="B327" s="278" t="s">
        <v>321</v>
      </c>
      <c r="C327" s="277"/>
      <c r="D327" s="277"/>
      <c r="E327" s="279">
        <v>569</v>
      </c>
      <c r="F327" s="279">
        <v>0</v>
      </c>
      <c r="G327" s="280">
        <v>518</v>
      </c>
      <c r="H327" s="408">
        <v>428</v>
      </c>
      <c r="I327" s="391"/>
      <c r="J327" s="280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s="272" customFormat="1" ht="15">
      <c r="A328" s="407"/>
      <c r="B328" s="278" t="s">
        <v>322</v>
      </c>
      <c r="C328" s="277"/>
      <c r="D328" s="277"/>
      <c r="E328" s="279">
        <v>569</v>
      </c>
      <c r="F328" s="279">
        <v>0</v>
      </c>
      <c r="G328" s="280">
        <v>518</v>
      </c>
      <c r="H328" s="408">
        <v>428</v>
      </c>
      <c r="I328" s="391"/>
      <c r="J328" s="280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83" s="272" customFormat="1" ht="15">
      <c r="A329" s="407"/>
      <c r="B329" s="278" t="s">
        <v>323</v>
      </c>
      <c r="C329" s="277"/>
      <c r="D329" s="277"/>
      <c r="E329" s="279">
        <v>0</v>
      </c>
      <c r="F329" s="279">
        <v>0</v>
      </c>
      <c r="G329" s="280">
        <v>0</v>
      </c>
      <c r="H329" s="408">
        <v>0</v>
      </c>
      <c r="I329" s="391"/>
      <c r="J329" s="280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 s="307"/>
      <c r="AK329" s="307"/>
      <c r="AL329" s="307"/>
      <c r="AM329" s="307"/>
      <c r="AN329" s="307"/>
      <c r="AO329" s="307"/>
      <c r="AP329" s="307"/>
      <c r="AQ329" s="307"/>
      <c r="AR329" s="307"/>
      <c r="AS329" s="307"/>
      <c r="AT329" s="307"/>
      <c r="AU329" s="307"/>
      <c r="AV329" s="307"/>
      <c r="AW329" s="307"/>
      <c r="AX329" s="307"/>
      <c r="AY329" s="307"/>
      <c r="AZ329" s="307"/>
      <c r="BA329" s="307"/>
      <c r="BB329" s="307"/>
      <c r="BC329" s="307"/>
      <c r="BD329" s="307"/>
      <c r="BE329" s="307"/>
      <c r="BF329" s="307"/>
      <c r="BG329" s="307"/>
      <c r="BH329" s="307"/>
      <c r="BI329" s="307"/>
      <c r="BJ329" s="307"/>
      <c r="BK329" s="307"/>
      <c r="BL329" s="307"/>
      <c r="BM329" s="307"/>
      <c r="BN329" s="307"/>
      <c r="BO329" s="307"/>
      <c r="BP329" s="307"/>
      <c r="BQ329" s="307"/>
      <c r="BR329" s="307"/>
      <c r="BS329" s="307"/>
      <c r="BT329" s="307"/>
      <c r="BU329" s="307"/>
      <c r="BV329" s="307"/>
      <c r="BW329" s="307"/>
      <c r="BX329" s="307"/>
      <c r="BY329" s="307"/>
      <c r="BZ329" s="307"/>
      <c r="CA329" s="307"/>
      <c r="CB329" s="307"/>
      <c r="CC329" s="307"/>
      <c r="CD329" s="307"/>
      <c r="CE329" s="307"/>
    </row>
    <row r="330" spans="36:150" ht="15">
      <c r="AJ330" s="255"/>
      <c r="AK330" s="255"/>
      <c r="AL330" s="255"/>
      <c r="AM330" s="255"/>
      <c r="AN330" s="255"/>
      <c r="AO330" s="255"/>
      <c r="AP330" s="255"/>
      <c r="AQ330" s="255"/>
      <c r="AR330" s="255"/>
      <c r="AS330" s="255"/>
      <c r="AT330" s="255"/>
      <c r="AU330" s="255"/>
      <c r="AV330" s="255"/>
      <c r="AW330" s="255"/>
      <c r="AX330" s="255"/>
      <c r="AY330" s="255"/>
      <c r="AZ330" s="255"/>
      <c r="BA330" s="255"/>
      <c r="BB330" s="255"/>
      <c r="BC330" s="255"/>
      <c r="BD330" s="255"/>
      <c r="BE330" s="255"/>
      <c r="BF330" s="255"/>
      <c r="BG330" s="255"/>
      <c r="BH330" s="255"/>
      <c r="BI330" s="255"/>
      <c r="BJ330" s="255"/>
      <c r="BK330" s="255"/>
      <c r="BL330" s="255"/>
      <c r="BM330" s="255"/>
      <c r="BN330" s="255"/>
      <c r="BO330" s="255"/>
      <c r="BP330" s="255"/>
      <c r="BQ330" s="255"/>
      <c r="BR330" s="255"/>
      <c r="BS330" s="255"/>
      <c r="BT330" s="255"/>
      <c r="BU330" s="255"/>
      <c r="BV330" s="255"/>
      <c r="BW330" s="255"/>
      <c r="BX330" s="255"/>
      <c r="BY330" s="255"/>
      <c r="BZ330" s="255"/>
      <c r="CA330" s="255"/>
      <c r="CB330" s="255"/>
      <c r="CC330" s="255"/>
      <c r="CD330" s="255"/>
      <c r="CE330" s="255"/>
      <c r="CF330" s="255"/>
      <c r="CG330" s="255"/>
      <c r="CH330" s="255"/>
      <c r="CI330" s="255"/>
      <c r="CJ330" s="255"/>
      <c r="CK330" s="255"/>
      <c r="CL330" s="255"/>
      <c r="CM330" s="255"/>
      <c r="CN330" s="255"/>
      <c r="CO330" s="255"/>
      <c r="CP330" s="255"/>
      <c r="CQ330" s="255"/>
      <c r="CR330" s="255"/>
      <c r="CS330" s="255"/>
      <c r="CT330" s="255"/>
      <c r="CU330" s="255"/>
      <c r="CV330" s="255"/>
      <c r="CW330" s="255"/>
      <c r="CX330" s="255"/>
      <c r="CY330" s="255"/>
      <c r="CZ330" s="255"/>
      <c r="DA330" s="255"/>
      <c r="DB330" s="255"/>
      <c r="DC330" s="255"/>
      <c r="DD330" s="255"/>
      <c r="DE330" s="255"/>
      <c r="DF330" s="255"/>
      <c r="DG330" s="255"/>
      <c r="DH330" s="255"/>
      <c r="DI330" s="255"/>
      <c r="DJ330" s="255"/>
      <c r="DK330" s="255"/>
      <c r="DL330" s="255"/>
      <c r="DM330" s="255"/>
      <c r="DN330" s="255"/>
      <c r="DO330" s="255"/>
      <c r="DP330" s="255"/>
      <c r="DQ330" s="255"/>
      <c r="DR330" s="255"/>
      <c r="DS330" s="255"/>
      <c r="DT330" s="255"/>
      <c r="DU330" s="255"/>
      <c r="DV330" s="255"/>
      <c r="DW330" s="255"/>
      <c r="DX330" s="255"/>
      <c r="DY330" s="255"/>
      <c r="DZ330" s="255"/>
      <c r="EA330" s="255"/>
      <c r="EB330" s="255"/>
      <c r="EC330" s="255"/>
      <c r="ED330" s="255"/>
      <c r="EE330" s="255"/>
      <c r="EF330" s="255"/>
      <c r="EG330" s="255"/>
      <c r="EH330" s="255"/>
      <c r="EI330" s="255"/>
      <c r="EJ330" s="255"/>
      <c r="EK330" s="255"/>
      <c r="EL330" s="255"/>
      <c r="EM330" s="255"/>
      <c r="EN330" s="255"/>
      <c r="EO330" s="255"/>
      <c r="EP330" s="255"/>
      <c r="EQ330" s="255"/>
      <c r="ER330" s="255"/>
      <c r="ES330" s="255"/>
      <c r="ET330" s="255"/>
    </row>
  </sheetData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85" r:id="rId1"/>
  <rowBreaks count="6" manualBreakCount="6">
    <brk id="51" max="255" man="1"/>
    <brk id="102" max="255" man="1"/>
    <brk id="151" max="255" man="1"/>
    <brk id="200" max="255" man="1"/>
    <brk id="251" max="255" man="1"/>
    <brk id="301" max="255" man="1"/>
  </rowBreaks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D93"/>
  <sheetViews>
    <sheetView workbookViewId="0" topLeftCell="A70">
      <selection activeCell="G84" sqref="G84"/>
    </sheetView>
  </sheetViews>
  <sheetFormatPr defaultColWidth="9.00390625" defaultRowHeight="12.75"/>
  <cols>
    <col min="1" max="1" width="5.625" style="447" customWidth="1"/>
    <col min="2" max="2" width="42.375" style="447" customWidth="1"/>
    <col min="3" max="3" width="34.125" style="447" customWidth="1"/>
    <col min="4" max="4" width="13.375" style="447" customWidth="1"/>
    <col min="5" max="16384" width="9.125" style="447" customWidth="1"/>
  </cols>
  <sheetData>
    <row r="2" s="332" customFormat="1" ht="20.25">
      <c r="A2" s="528" t="s">
        <v>710</v>
      </c>
    </row>
    <row r="3" spans="3:4" ht="15">
      <c r="C3" s="515"/>
      <c r="D3" s="515" t="s">
        <v>453</v>
      </c>
    </row>
    <row r="4" spans="3:4" ht="15.75" thickBot="1">
      <c r="C4" s="515"/>
      <c r="D4" s="515" t="s">
        <v>709</v>
      </c>
    </row>
    <row r="5" spans="1:4" ht="16.5" thickBot="1">
      <c r="A5" s="529" t="s">
        <v>711</v>
      </c>
      <c r="B5" s="530" t="s">
        <v>472</v>
      </c>
      <c r="C5" s="530" t="s">
        <v>473</v>
      </c>
      <c r="D5" s="534" t="s">
        <v>474</v>
      </c>
    </row>
    <row r="6" spans="1:4" ht="15">
      <c r="A6" s="535">
        <v>1</v>
      </c>
      <c r="B6" s="531" t="s">
        <v>475</v>
      </c>
      <c r="C6" s="531" t="s">
        <v>476</v>
      </c>
      <c r="D6" s="536">
        <v>15000</v>
      </c>
    </row>
    <row r="7" spans="1:4" ht="15">
      <c r="A7" s="537">
        <v>2</v>
      </c>
      <c r="B7" s="532" t="s">
        <v>477</v>
      </c>
      <c r="C7" s="532" t="s">
        <v>478</v>
      </c>
      <c r="D7" s="538">
        <v>69000</v>
      </c>
    </row>
    <row r="8" spans="1:4" ht="15">
      <c r="A8" s="537">
        <v>3</v>
      </c>
      <c r="B8" s="533" t="s">
        <v>479</v>
      </c>
      <c r="C8" s="532" t="s">
        <v>480</v>
      </c>
      <c r="D8" s="538">
        <v>100000</v>
      </c>
    </row>
    <row r="9" spans="1:4" ht="15">
      <c r="A9" s="537">
        <v>4</v>
      </c>
      <c r="B9" s="532" t="s">
        <v>481</v>
      </c>
      <c r="C9" s="532" t="s">
        <v>482</v>
      </c>
      <c r="D9" s="538">
        <v>45458</v>
      </c>
    </row>
    <row r="10" spans="1:4" ht="15">
      <c r="A10" s="537">
        <v>5</v>
      </c>
      <c r="B10" s="532" t="s">
        <v>483</v>
      </c>
      <c r="C10" s="532" t="s">
        <v>484</v>
      </c>
      <c r="D10" s="538">
        <v>14608</v>
      </c>
    </row>
    <row r="11" spans="1:4" ht="15">
      <c r="A11" s="537">
        <v>6</v>
      </c>
      <c r="B11" s="532" t="s">
        <v>485</v>
      </c>
      <c r="C11" s="532" t="s">
        <v>486</v>
      </c>
      <c r="D11" s="538">
        <v>10408</v>
      </c>
    </row>
    <row r="12" spans="1:4" ht="15">
      <c r="A12" s="537">
        <v>7</v>
      </c>
      <c r="B12" s="532" t="s">
        <v>487</v>
      </c>
      <c r="C12" s="532" t="s">
        <v>488</v>
      </c>
      <c r="D12" s="538">
        <v>10500</v>
      </c>
    </row>
    <row r="13" spans="1:4" ht="15">
      <c r="A13" s="537">
        <v>8</v>
      </c>
      <c r="B13" s="532" t="s">
        <v>489</v>
      </c>
      <c r="C13" s="532" t="s">
        <v>490</v>
      </c>
      <c r="D13" s="538">
        <v>48100</v>
      </c>
    </row>
    <row r="14" spans="1:4" ht="15">
      <c r="A14" s="537">
        <v>9</v>
      </c>
      <c r="B14" s="532" t="s">
        <v>491</v>
      </c>
      <c r="C14" s="532" t="s">
        <v>492</v>
      </c>
      <c r="D14" s="538">
        <v>75000</v>
      </c>
    </row>
    <row r="15" spans="1:4" ht="15">
      <c r="A15" s="537">
        <v>10</v>
      </c>
      <c r="B15" s="532" t="s">
        <v>493</v>
      </c>
      <c r="C15" s="532" t="s">
        <v>494</v>
      </c>
      <c r="D15" s="538">
        <v>45000</v>
      </c>
    </row>
    <row r="16" spans="1:4" ht="15">
      <c r="A16" s="537">
        <v>11</v>
      </c>
      <c r="B16" s="532" t="s">
        <v>495</v>
      </c>
      <c r="C16" s="532" t="s">
        <v>496</v>
      </c>
      <c r="D16" s="538">
        <v>20000</v>
      </c>
    </row>
    <row r="17" spans="1:4" ht="15">
      <c r="A17" s="537">
        <v>12</v>
      </c>
      <c r="B17" s="532" t="s">
        <v>497</v>
      </c>
      <c r="C17" s="532" t="s">
        <v>498</v>
      </c>
      <c r="D17" s="538">
        <v>10000</v>
      </c>
    </row>
    <row r="18" spans="1:4" ht="15">
      <c r="A18" s="537">
        <v>13</v>
      </c>
      <c r="B18" s="532" t="s">
        <v>499</v>
      </c>
      <c r="C18" s="532" t="s">
        <v>500</v>
      </c>
      <c r="D18" s="538">
        <v>29786</v>
      </c>
    </row>
    <row r="19" spans="1:4" ht="15">
      <c r="A19" s="537">
        <v>14</v>
      </c>
      <c r="B19" s="532" t="s">
        <v>501</v>
      </c>
      <c r="C19" s="532" t="s">
        <v>502</v>
      </c>
      <c r="D19" s="538">
        <v>11700</v>
      </c>
    </row>
    <row r="20" spans="1:4" ht="15">
      <c r="A20" s="537">
        <v>15</v>
      </c>
      <c r="B20" s="532" t="s">
        <v>499</v>
      </c>
      <c r="C20" s="532" t="s">
        <v>503</v>
      </c>
      <c r="D20" s="538">
        <v>27000</v>
      </c>
    </row>
    <row r="21" spans="1:4" ht="15">
      <c r="A21" s="537">
        <v>16</v>
      </c>
      <c r="B21" s="532" t="s">
        <v>504</v>
      </c>
      <c r="C21" s="532" t="s">
        <v>505</v>
      </c>
      <c r="D21" s="538">
        <v>50000</v>
      </c>
    </row>
    <row r="22" spans="1:4" ht="15">
      <c r="A22" s="537">
        <v>17</v>
      </c>
      <c r="B22" s="532" t="s">
        <v>506</v>
      </c>
      <c r="C22" s="532" t="s">
        <v>507</v>
      </c>
      <c r="D22" s="538">
        <v>14923</v>
      </c>
    </row>
    <row r="23" spans="1:4" ht="15">
      <c r="A23" s="537">
        <v>18</v>
      </c>
      <c r="B23" s="532" t="s">
        <v>509</v>
      </c>
      <c r="C23" s="532" t="s">
        <v>510</v>
      </c>
      <c r="D23" s="538">
        <v>89265</v>
      </c>
    </row>
    <row r="24" spans="1:4" ht="15">
      <c r="A24" s="537">
        <v>19</v>
      </c>
      <c r="B24" s="532" t="s">
        <v>511</v>
      </c>
      <c r="C24" s="532" t="s">
        <v>512</v>
      </c>
      <c r="D24" s="538">
        <v>100000</v>
      </c>
    </row>
    <row r="25" spans="1:4" ht="15">
      <c r="A25" s="537">
        <v>20</v>
      </c>
      <c r="B25" s="532" t="s">
        <v>513</v>
      </c>
      <c r="C25" s="532" t="s">
        <v>514</v>
      </c>
      <c r="D25" s="538">
        <v>15000</v>
      </c>
    </row>
    <row r="26" spans="1:4" ht="15">
      <c r="A26" s="537">
        <v>21</v>
      </c>
      <c r="B26" s="532" t="s">
        <v>515</v>
      </c>
      <c r="C26" s="532" t="s">
        <v>516</v>
      </c>
      <c r="D26" s="538">
        <v>6325</v>
      </c>
    </row>
    <row r="27" spans="1:4" ht="15">
      <c r="A27" s="537">
        <v>22</v>
      </c>
      <c r="B27" s="532" t="s">
        <v>517</v>
      </c>
      <c r="C27" s="532" t="s">
        <v>518</v>
      </c>
      <c r="D27" s="538">
        <v>15000</v>
      </c>
    </row>
    <row r="28" spans="1:4" ht="15">
      <c r="A28" s="537">
        <v>23</v>
      </c>
      <c r="B28" s="532" t="s">
        <v>519</v>
      </c>
      <c r="C28" s="532" t="s">
        <v>520</v>
      </c>
      <c r="D28" s="538">
        <v>20000</v>
      </c>
    </row>
    <row r="29" spans="1:4" ht="15">
      <c r="A29" s="537">
        <v>24</v>
      </c>
      <c r="B29" s="532" t="s">
        <v>521</v>
      </c>
      <c r="C29" s="532" t="s">
        <v>522</v>
      </c>
      <c r="D29" s="538">
        <v>15000</v>
      </c>
    </row>
    <row r="30" spans="1:4" ht="15">
      <c r="A30" s="537">
        <v>25</v>
      </c>
      <c r="B30" s="532" t="s">
        <v>523</v>
      </c>
      <c r="C30" s="532" t="s">
        <v>524</v>
      </c>
      <c r="D30" s="538">
        <v>20000</v>
      </c>
    </row>
    <row r="31" spans="1:4" ht="15">
      <c r="A31" s="537">
        <v>26</v>
      </c>
      <c r="B31" s="532" t="s">
        <v>483</v>
      </c>
      <c r="C31" s="532" t="s">
        <v>525</v>
      </c>
      <c r="D31" s="538">
        <v>30000</v>
      </c>
    </row>
    <row r="32" spans="1:4" ht="15">
      <c r="A32" s="537">
        <v>27</v>
      </c>
      <c r="B32" s="532" t="s">
        <v>526</v>
      </c>
      <c r="C32" s="532" t="s">
        <v>527</v>
      </c>
      <c r="D32" s="538">
        <v>15000</v>
      </c>
    </row>
    <row r="33" spans="1:4" ht="15">
      <c r="A33" s="537">
        <v>28</v>
      </c>
      <c r="B33" s="532" t="s">
        <v>528</v>
      </c>
      <c r="C33" s="532" t="s">
        <v>529</v>
      </c>
      <c r="D33" s="538">
        <v>25000</v>
      </c>
    </row>
    <row r="34" spans="1:4" ht="15">
      <c r="A34" s="537">
        <v>29</v>
      </c>
      <c r="B34" s="532" t="s">
        <v>530</v>
      </c>
      <c r="C34" s="532" t="s">
        <v>531</v>
      </c>
      <c r="D34" s="538">
        <v>20000</v>
      </c>
    </row>
    <row r="35" spans="1:4" ht="15">
      <c r="A35" s="537">
        <v>30</v>
      </c>
      <c r="B35" s="532" t="s">
        <v>532</v>
      </c>
      <c r="C35" s="532" t="s">
        <v>533</v>
      </c>
      <c r="D35" s="538">
        <v>100000</v>
      </c>
    </row>
    <row r="36" spans="1:4" ht="15">
      <c r="A36" s="537">
        <v>31</v>
      </c>
      <c r="B36" s="532" t="s">
        <v>534</v>
      </c>
      <c r="C36" s="532" t="s">
        <v>535</v>
      </c>
      <c r="D36" s="538">
        <v>20000</v>
      </c>
    </row>
    <row r="37" spans="1:4" ht="15">
      <c r="A37" s="537">
        <v>32</v>
      </c>
      <c r="B37" s="532" t="s">
        <v>536</v>
      </c>
      <c r="C37" s="532" t="s">
        <v>537</v>
      </c>
      <c r="D37" s="538">
        <v>20000</v>
      </c>
    </row>
    <row r="38" spans="1:4" ht="15">
      <c r="A38" s="537">
        <v>33</v>
      </c>
      <c r="B38" s="532" t="s">
        <v>538</v>
      </c>
      <c r="C38" s="532" t="s">
        <v>539</v>
      </c>
      <c r="D38" s="538">
        <v>20000</v>
      </c>
    </row>
    <row r="39" spans="1:4" ht="15">
      <c r="A39" s="537">
        <v>34</v>
      </c>
      <c r="B39" s="532" t="s">
        <v>540</v>
      </c>
      <c r="C39" s="532" t="s">
        <v>541</v>
      </c>
      <c r="D39" s="538">
        <v>15000</v>
      </c>
    </row>
    <row r="40" spans="1:4" ht="15">
      <c r="A40" s="537">
        <v>35</v>
      </c>
      <c r="B40" s="532" t="s">
        <v>542</v>
      </c>
      <c r="C40" s="532" t="s">
        <v>543</v>
      </c>
      <c r="D40" s="538">
        <v>67000</v>
      </c>
    </row>
    <row r="41" spans="1:4" ht="15">
      <c r="A41" s="537">
        <v>36</v>
      </c>
      <c r="B41" s="532" t="s">
        <v>544</v>
      </c>
      <c r="C41" s="532" t="s">
        <v>545</v>
      </c>
      <c r="D41" s="538">
        <v>95000</v>
      </c>
    </row>
    <row r="42" spans="1:4" ht="15">
      <c r="A42" s="537">
        <v>37</v>
      </c>
      <c r="B42" s="532" t="s">
        <v>546</v>
      </c>
      <c r="C42" s="532" t="s">
        <v>547</v>
      </c>
      <c r="D42" s="538">
        <v>40000</v>
      </c>
    </row>
    <row r="43" spans="1:4" ht="15">
      <c r="A43" s="537">
        <v>38</v>
      </c>
      <c r="B43" s="532" t="s">
        <v>548</v>
      </c>
      <c r="C43" s="532" t="s">
        <v>549</v>
      </c>
      <c r="D43" s="538">
        <v>50000</v>
      </c>
    </row>
    <row r="44" spans="1:4" ht="15">
      <c r="A44" s="537">
        <v>39</v>
      </c>
      <c r="B44" s="532" t="s">
        <v>550</v>
      </c>
      <c r="C44" s="532" t="s">
        <v>551</v>
      </c>
      <c r="D44" s="538">
        <v>24000</v>
      </c>
    </row>
    <row r="45" spans="1:4" ht="15">
      <c r="A45" s="537">
        <v>40</v>
      </c>
      <c r="B45" s="532" t="s">
        <v>552</v>
      </c>
      <c r="C45" s="532" t="s">
        <v>553</v>
      </c>
      <c r="D45" s="538">
        <v>60000</v>
      </c>
    </row>
    <row r="46" spans="1:4" ht="15">
      <c r="A46" s="537">
        <v>41</v>
      </c>
      <c r="B46" s="532" t="s">
        <v>554</v>
      </c>
      <c r="C46" s="532" t="s">
        <v>555</v>
      </c>
      <c r="D46" s="538">
        <v>25000</v>
      </c>
    </row>
    <row r="47" spans="1:4" ht="15">
      <c r="A47" s="537">
        <v>42</v>
      </c>
      <c r="B47" s="532" t="s">
        <v>554</v>
      </c>
      <c r="C47" s="532" t="s">
        <v>556</v>
      </c>
      <c r="D47" s="538">
        <v>50000</v>
      </c>
    </row>
    <row r="48" spans="1:4" ht="15">
      <c r="A48" s="537">
        <v>43</v>
      </c>
      <c r="B48" s="532" t="s">
        <v>557</v>
      </c>
      <c r="C48" s="532" t="s">
        <v>558</v>
      </c>
      <c r="D48" s="538">
        <v>63000</v>
      </c>
    </row>
    <row r="49" spans="1:4" ht="15">
      <c r="A49" s="537">
        <v>44</v>
      </c>
      <c r="B49" s="532" t="s">
        <v>559</v>
      </c>
      <c r="C49" s="532" t="s">
        <v>560</v>
      </c>
      <c r="D49" s="538">
        <v>100000</v>
      </c>
    </row>
    <row r="50" spans="1:4" ht="15">
      <c r="A50" s="537">
        <v>45</v>
      </c>
      <c r="B50" s="532" t="s">
        <v>561</v>
      </c>
      <c r="C50" s="532" t="s">
        <v>562</v>
      </c>
      <c r="D50" s="538">
        <v>25000</v>
      </c>
    </row>
    <row r="51" spans="1:4" ht="15">
      <c r="A51" s="537">
        <v>46</v>
      </c>
      <c r="B51" s="532" t="s">
        <v>487</v>
      </c>
      <c r="C51" s="532" t="s">
        <v>563</v>
      </c>
      <c r="D51" s="538">
        <v>10000</v>
      </c>
    </row>
    <row r="52" spans="1:4" ht="15">
      <c r="A52" s="537">
        <v>47</v>
      </c>
      <c r="B52" s="532" t="s">
        <v>564</v>
      </c>
      <c r="C52" s="532" t="s">
        <v>565</v>
      </c>
      <c r="D52" s="538">
        <v>87000</v>
      </c>
    </row>
    <row r="53" spans="1:4" ht="15">
      <c r="A53" s="537">
        <v>48</v>
      </c>
      <c r="B53" s="532" t="s">
        <v>566</v>
      </c>
      <c r="C53" s="532" t="s">
        <v>567</v>
      </c>
      <c r="D53" s="538">
        <v>75000</v>
      </c>
    </row>
    <row r="54" spans="1:4" ht="15">
      <c r="A54" s="537">
        <v>49</v>
      </c>
      <c r="B54" s="532" t="s">
        <v>568</v>
      </c>
      <c r="C54" s="532" t="s">
        <v>569</v>
      </c>
      <c r="D54" s="538">
        <v>38000</v>
      </c>
    </row>
    <row r="55" spans="1:4" ht="15">
      <c r="A55" s="537">
        <v>50</v>
      </c>
      <c r="B55" s="532" t="s">
        <v>570</v>
      </c>
      <c r="C55" s="532" t="s">
        <v>571</v>
      </c>
      <c r="D55" s="538">
        <v>27000</v>
      </c>
    </row>
    <row r="56" spans="1:4" ht="15">
      <c r="A56" s="537">
        <v>51</v>
      </c>
      <c r="B56" s="532" t="s">
        <v>572</v>
      </c>
      <c r="C56" s="532" t="s">
        <v>573</v>
      </c>
      <c r="D56" s="538">
        <v>10000</v>
      </c>
    </row>
    <row r="57" spans="1:4" ht="15">
      <c r="A57" s="537">
        <v>52</v>
      </c>
      <c r="B57" s="532" t="s">
        <v>574</v>
      </c>
      <c r="C57" s="532" t="s">
        <v>575</v>
      </c>
      <c r="D57" s="538">
        <v>100000</v>
      </c>
    </row>
    <row r="58" spans="1:4" ht="15">
      <c r="A58" s="537">
        <v>53</v>
      </c>
      <c r="B58" s="532" t="s">
        <v>576</v>
      </c>
      <c r="C58" s="532" t="s">
        <v>577</v>
      </c>
      <c r="D58" s="538">
        <v>50000</v>
      </c>
    </row>
    <row r="59" spans="1:4" ht="15">
      <c r="A59" s="537">
        <v>54</v>
      </c>
      <c r="B59" s="532" t="s">
        <v>501</v>
      </c>
      <c r="C59" s="532" t="s">
        <v>578</v>
      </c>
      <c r="D59" s="538">
        <v>35000</v>
      </c>
    </row>
    <row r="60" spans="1:4" ht="15">
      <c r="A60" s="537">
        <v>55</v>
      </c>
      <c r="B60" s="532" t="s">
        <v>579</v>
      </c>
      <c r="C60" s="532" t="s">
        <v>580</v>
      </c>
      <c r="D60" s="538">
        <v>73000</v>
      </c>
    </row>
    <row r="61" spans="1:4" ht="15">
      <c r="A61" s="537">
        <v>56</v>
      </c>
      <c r="B61" s="532" t="s">
        <v>581</v>
      </c>
      <c r="C61" s="532" t="s">
        <v>582</v>
      </c>
      <c r="D61" s="538">
        <v>10000</v>
      </c>
    </row>
    <row r="62" spans="1:4" ht="15">
      <c r="A62" s="537">
        <v>57</v>
      </c>
      <c r="B62" s="532" t="s">
        <v>583</v>
      </c>
      <c r="C62" s="532" t="s">
        <v>584</v>
      </c>
      <c r="D62" s="538">
        <v>25000</v>
      </c>
    </row>
    <row r="63" spans="1:4" ht="15">
      <c r="A63" s="537">
        <v>58</v>
      </c>
      <c r="B63" s="532" t="s">
        <v>585</v>
      </c>
      <c r="C63" s="532" t="s">
        <v>586</v>
      </c>
      <c r="D63" s="538">
        <v>65000</v>
      </c>
    </row>
    <row r="64" spans="1:4" ht="15">
      <c r="A64" s="537">
        <v>59</v>
      </c>
      <c r="B64" s="532" t="s">
        <v>587</v>
      </c>
      <c r="C64" s="532" t="s">
        <v>588</v>
      </c>
      <c r="D64" s="538">
        <v>20000</v>
      </c>
    </row>
    <row r="65" spans="1:4" ht="15">
      <c r="A65" s="537">
        <v>60</v>
      </c>
      <c r="B65" s="532" t="s">
        <v>589</v>
      </c>
      <c r="C65" s="532" t="s">
        <v>590</v>
      </c>
      <c r="D65" s="538">
        <v>18927</v>
      </c>
    </row>
    <row r="66" spans="1:4" ht="15">
      <c r="A66" s="537">
        <v>61</v>
      </c>
      <c r="B66" s="532" t="s">
        <v>591</v>
      </c>
      <c r="C66" s="532" t="s">
        <v>592</v>
      </c>
      <c r="D66" s="538">
        <v>40000</v>
      </c>
    </row>
    <row r="67" spans="1:4" ht="15">
      <c r="A67" s="537">
        <v>62</v>
      </c>
      <c r="B67" s="532" t="s">
        <v>593</v>
      </c>
      <c r="C67" s="532" t="s">
        <v>594</v>
      </c>
      <c r="D67" s="538">
        <v>15000</v>
      </c>
    </row>
    <row r="68" spans="1:4" ht="15">
      <c r="A68" s="537">
        <v>63</v>
      </c>
      <c r="B68" s="532" t="s">
        <v>595</v>
      </c>
      <c r="C68" s="532" t="s">
        <v>596</v>
      </c>
      <c r="D68" s="538">
        <v>10000</v>
      </c>
    </row>
    <row r="69" spans="1:4" ht="15">
      <c r="A69" s="537">
        <v>64</v>
      </c>
      <c r="B69" s="532" t="s">
        <v>597</v>
      </c>
      <c r="C69" s="532" t="s">
        <v>598</v>
      </c>
      <c r="D69" s="538">
        <v>10000</v>
      </c>
    </row>
    <row r="70" spans="1:4" ht="15">
      <c r="A70" s="537">
        <v>65</v>
      </c>
      <c r="B70" s="532" t="s">
        <v>599</v>
      </c>
      <c r="C70" s="532" t="s">
        <v>600</v>
      </c>
      <c r="D70" s="538">
        <v>10000</v>
      </c>
    </row>
    <row r="71" spans="1:4" ht="15">
      <c r="A71" s="537">
        <v>66</v>
      </c>
      <c r="B71" s="532" t="s">
        <v>601</v>
      </c>
      <c r="C71" s="532" t="s">
        <v>602</v>
      </c>
      <c r="D71" s="538">
        <v>30000</v>
      </c>
    </row>
    <row r="72" spans="1:4" ht="15">
      <c r="A72" s="537">
        <v>67</v>
      </c>
      <c r="B72" s="532" t="s">
        <v>485</v>
      </c>
      <c r="C72" s="532" t="s">
        <v>603</v>
      </c>
      <c r="D72" s="538">
        <v>60000</v>
      </c>
    </row>
    <row r="73" spans="1:4" ht="15">
      <c r="A73" s="537">
        <v>68</v>
      </c>
      <c r="B73" s="532" t="s">
        <v>604</v>
      </c>
      <c r="C73" s="532" t="s">
        <v>605</v>
      </c>
      <c r="D73" s="538">
        <v>15000</v>
      </c>
    </row>
    <row r="74" spans="1:4" ht="15">
      <c r="A74" s="537">
        <v>69</v>
      </c>
      <c r="B74" s="532" t="s">
        <v>606</v>
      </c>
      <c r="C74" s="532" t="s">
        <v>607</v>
      </c>
      <c r="D74" s="538">
        <v>25000</v>
      </c>
    </row>
    <row r="75" spans="1:4" ht="15">
      <c r="A75" s="537">
        <v>70</v>
      </c>
      <c r="B75" s="532" t="s">
        <v>608</v>
      </c>
      <c r="C75" s="532" t="s">
        <v>609</v>
      </c>
      <c r="D75" s="538">
        <v>30000</v>
      </c>
    </row>
    <row r="76" spans="1:4" ht="15">
      <c r="A76" s="537">
        <v>71</v>
      </c>
      <c r="B76" s="532" t="s">
        <v>608</v>
      </c>
      <c r="C76" s="532" t="s">
        <v>610</v>
      </c>
      <c r="D76" s="538">
        <v>30000</v>
      </c>
    </row>
    <row r="77" spans="1:4" ht="15">
      <c r="A77" s="537">
        <v>72</v>
      </c>
      <c r="B77" s="532" t="s">
        <v>491</v>
      </c>
      <c r="C77" s="532" t="s">
        <v>611</v>
      </c>
      <c r="D77" s="538">
        <v>65000</v>
      </c>
    </row>
    <row r="78" spans="1:4" ht="15">
      <c r="A78" s="537">
        <v>73</v>
      </c>
      <c r="B78" s="532" t="s">
        <v>612</v>
      </c>
      <c r="C78" s="532" t="s">
        <v>613</v>
      </c>
      <c r="D78" s="538">
        <v>30000</v>
      </c>
    </row>
    <row r="79" spans="1:4" ht="15">
      <c r="A79" s="537">
        <v>74</v>
      </c>
      <c r="B79" s="532" t="s">
        <v>614</v>
      </c>
      <c r="C79" s="532" t="s">
        <v>615</v>
      </c>
      <c r="D79" s="538">
        <v>25000</v>
      </c>
    </row>
    <row r="80" spans="1:4" ht="15">
      <c r="A80" s="537">
        <v>75</v>
      </c>
      <c r="B80" s="532" t="s">
        <v>616</v>
      </c>
      <c r="C80" s="532" t="s">
        <v>617</v>
      </c>
      <c r="D80" s="538">
        <v>15000</v>
      </c>
    </row>
    <row r="81" spans="1:4" ht="15">
      <c r="A81" s="537">
        <v>76</v>
      </c>
      <c r="B81" s="532" t="s">
        <v>618</v>
      </c>
      <c r="C81" s="532" t="s">
        <v>619</v>
      </c>
      <c r="D81" s="538">
        <v>10000</v>
      </c>
    </row>
    <row r="82" spans="1:4" ht="15">
      <c r="A82" s="537">
        <v>77</v>
      </c>
      <c r="B82" s="532" t="s">
        <v>620</v>
      </c>
      <c r="C82" s="532" t="s">
        <v>621</v>
      </c>
      <c r="D82" s="538">
        <v>20000</v>
      </c>
    </row>
    <row r="83" spans="1:4" ht="15">
      <c r="A83" s="537">
        <v>78</v>
      </c>
      <c r="B83" s="532" t="s">
        <v>587</v>
      </c>
      <c r="C83" s="532" t="s">
        <v>622</v>
      </c>
      <c r="D83" s="538">
        <v>20000</v>
      </c>
    </row>
    <row r="84" spans="1:4" ht="15">
      <c r="A84" s="537">
        <v>79</v>
      </c>
      <c r="B84" s="532" t="s">
        <v>623</v>
      </c>
      <c r="C84" s="532" t="s">
        <v>624</v>
      </c>
      <c r="D84" s="538">
        <v>15000</v>
      </c>
    </row>
    <row r="85" spans="1:4" ht="15">
      <c r="A85" s="537">
        <v>80</v>
      </c>
      <c r="B85" s="532" t="s">
        <v>625</v>
      </c>
      <c r="C85" s="532" t="s">
        <v>626</v>
      </c>
      <c r="D85" s="538">
        <v>20000</v>
      </c>
    </row>
    <row r="86" spans="1:4" ht="15">
      <c r="A86" s="537">
        <v>81</v>
      </c>
      <c r="B86" s="532" t="s">
        <v>627</v>
      </c>
      <c r="C86" s="532" t="s">
        <v>628</v>
      </c>
      <c r="D86" s="538">
        <v>15000</v>
      </c>
    </row>
    <row r="87" spans="1:4" ht="15">
      <c r="A87" s="537">
        <v>82</v>
      </c>
      <c r="B87" s="532" t="s">
        <v>629</v>
      </c>
      <c r="C87" s="532" t="s">
        <v>630</v>
      </c>
      <c r="D87" s="538">
        <v>20000</v>
      </c>
    </row>
    <row r="88" spans="1:4" ht="15">
      <c r="A88" s="537">
        <v>83</v>
      </c>
      <c r="B88" s="532" t="s">
        <v>631</v>
      </c>
      <c r="C88" s="532" t="s">
        <v>632</v>
      </c>
      <c r="D88" s="538">
        <v>10000</v>
      </c>
    </row>
    <row r="89" spans="1:4" ht="15">
      <c r="A89" s="537">
        <v>84</v>
      </c>
      <c r="B89" s="532" t="s">
        <v>633</v>
      </c>
      <c r="C89" s="532" t="s">
        <v>634</v>
      </c>
      <c r="D89" s="538">
        <v>30000</v>
      </c>
    </row>
    <row r="90" spans="1:4" ht="15">
      <c r="A90" s="537">
        <v>85</v>
      </c>
      <c r="B90" s="532" t="s">
        <v>635</v>
      </c>
      <c r="C90" s="532" t="s">
        <v>636</v>
      </c>
      <c r="D90" s="538">
        <v>15000</v>
      </c>
    </row>
    <row r="91" spans="1:4" ht="15">
      <c r="A91" s="537">
        <v>86</v>
      </c>
      <c r="B91" s="532" t="s">
        <v>637</v>
      </c>
      <c r="C91" s="532" t="s">
        <v>638</v>
      </c>
      <c r="D91" s="538">
        <v>10000</v>
      </c>
    </row>
    <row r="92" spans="1:4" ht="15.75" thickBot="1">
      <c r="A92" s="539">
        <v>87</v>
      </c>
      <c r="B92" s="540" t="s">
        <v>639</v>
      </c>
      <c r="C92" s="540" t="s">
        <v>640</v>
      </c>
      <c r="D92" s="541">
        <v>20000</v>
      </c>
    </row>
    <row r="93" spans="1:4" s="476" customFormat="1" ht="16.5" thickBot="1">
      <c r="A93" s="525" t="s">
        <v>448</v>
      </c>
      <c r="B93" s="526"/>
      <c r="C93" s="542"/>
      <c r="D93" s="527">
        <f>SUM(D6:D92)</f>
        <v>3000000</v>
      </c>
    </row>
  </sheetData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43"/>
  <sheetViews>
    <sheetView workbookViewId="0" topLeftCell="A34">
      <selection activeCell="F10" sqref="F10"/>
    </sheetView>
  </sheetViews>
  <sheetFormatPr defaultColWidth="9.00390625" defaultRowHeight="12.75"/>
  <cols>
    <col min="1" max="1" width="33.625" style="447" customWidth="1"/>
    <col min="2" max="2" width="43.625" style="447" customWidth="1"/>
    <col min="3" max="3" width="12.375" style="447" customWidth="1"/>
    <col min="4" max="16384" width="9.125" style="447" customWidth="1"/>
  </cols>
  <sheetData>
    <row r="3" ht="20.25">
      <c r="A3" s="528" t="s">
        <v>708</v>
      </c>
    </row>
    <row r="4" ht="15">
      <c r="C4" s="515" t="s">
        <v>453</v>
      </c>
    </row>
    <row r="5" ht="15.75" thickBot="1">
      <c r="C5" s="515" t="s">
        <v>707</v>
      </c>
    </row>
    <row r="6" spans="1:3" ht="16.5" thickBot="1">
      <c r="A6" s="516" t="s">
        <v>472</v>
      </c>
      <c r="B6" s="517" t="s">
        <v>641</v>
      </c>
      <c r="C6" s="518" t="s">
        <v>474</v>
      </c>
    </row>
    <row r="7" spans="1:3" ht="15">
      <c r="A7" s="543" t="s">
        <v>171</v>
      </c>
      <c r="B7" s="519" t="s">
        <v>642</v>
      </c>
      <c r="C7" s="544">
        <v>230200</v>
      </c>
    </row>
    <row r="8" spans="1:3" ht="15">
      <c r="A8" s="545" t="s">
        <v>643</v>
      </c>
      <c r="B8" s="520" t="s">
        <v>644</v>
      </c>
      <c r="C8" s="546">
        <v>26500</v>
      </c>
    </row>
    <row r="9" spans="1:3" ht="15">
      <c r="A9" s="545" t="s">
        <v>645</v>
      </c>
      <c r="B9" s="520" t="s">
        <v>646</v>
      </c>
      <c r="C9" s="546">
        <v>5000</v>
      </c>
    </row>
    <row r="10" spans="1:3" ht="15">
      <c r="A10" s="545" t="s">
        <v>647</v>
      </c>
      <c r="B10" s="520" t="s">
        <v>648</v>
      </c>
      <c r="C10" s="546">
        <v>5000</v>
      </c>
    </row>
    <row r="11" spans="1:3" ht="15">
      <c r="A11" s="545" t="s">
        <v>649</v>
      </c>
      <c r="B11" s="520" t="s">
        <v>650</v>
      </c>
      <c r="C11" s="546">
        <v>20000</v>
      </c>
    </row>
    <row r="12" spans="1:3" ht="15">
      <c r="A12" s="545" t="s">
        <v>651</v>
      </c>
      <c r="B12" s="520" t="s">
        <v>652</v>
      </c>
      <c r="C12" s="546">
        <v>5000</v>
      </c>
    </row>
    <row r="13" spans="1:3" ht="15">
      <c r="A13" s="545" t="s">
        <v>653</v>
      </c>
      <c r="B13" s="520" t="s">
        <v>654</v>
      </c>
      <c r="C13" s="546">
        <v>10000</v>
      </c>
    </row>
    <row r="14" spans="1:3" ht="15">
      <c r="A14" s="547" t="s">
        <v>655</v>
      </c>
      <c r="B14" s="522" t="s">
        <v>656</v>
      </c>
      <c r="C14" s="546">
        <v>5000</v>
      </c>
    </row>
    <row r="15" spans="1:3" ht="15">
      <c r="A15" s="547" t="s">
        <v>657</v>
      </c>
      <c r="B15" s="521" t="s">
        <v>658</v>
      </c>
      <c r="C15" s="546">
        <v>5000</v>
      </c>
    </row>
    <row r="16" spans="1:3" ht="15">
      <c r="A16" s="547" t="s">
        <v>659</v>
      </c>
      <c r="B16" s="522" t="s">
        <v>660</v>
      </c>
      <c r="C16" s="548">
        <v>7000</v>
      </c>
    </row>
    <row r="17" spans="1:3" ht="15">
      <c r="A17" s="547" t="s">
        <v>661</v>
      </c>
      <c r="B17" s="522" t="s">
        <v>662</v>
      </c>
      <c r="C17" s="546">
        <v>8000</v>
      </c>
    </row>
    <row r="18" spans="1:3" ht="15">
      <c r="A18" s="547" t="s">
        <v>663</v>
      </c>
      <c r="B18" s="522" t="s">
        <v>664</v>
      </c>
      <c r="C18" s="546">
        <v>5000</v>
      </c>
    </row>
    <row r="19" spans="1:3" ht="15">
      <c r="A19" s="547" t="s">
        <v>585</v>
      </c>
      <c r="B19" s="522" t="s">
        <v>665</v>
      </c>
      <c r="C19" s="548">
        <v>5000</v>
      </c>
    </row>
    <row r="20" spans="1:3" ht="15">
      <c r="A20" s="547" t="s">
        <v>666</v>
      </c>
      <c r="B20" s="522" t="s">
        <v>667</v>
      </c>
      <c r="C20" s="548">
        <v>5000</v>
      </c>
    </row>
    <row r="21" spans="1:3" ht="15">
      <c r="A21" s="547" t="s">
        <v>668</v>
      </c>
      <c r="B21" s="522" t="s">
        <v>669</v>
      </c>
      <c r="C21" s="548">
        <v>5000</v>
      </c>
    </row>
    <row r="22" spans="1:3" ht="15">
      <c r="A22" s="547" t="s">
        <v>625</v>
      </c>
      <c r="B22" s="522" t="s">
        <v>670</v>
      </c>
      <c r="C22" s="548">
        <v>500000</v>
      </c>
    </row>
    <row r="23" spans="1:3" ht="15">
      <c r="A23" s="547" t="s">
        <v>671</v>
      </c>
      <c r="B23" s="522" t="s">
        <v>672</v>
      </c>
      <c r="C23" s="548">
        <v>10000</v>
      </c>
    </row>
    <row r="24" spans="1:3" ht="15">
      <c r="A24" s="547" t="s">
        <v>673</v>
      </c>
      <c r="B24" s="522" t="s">
        <v>674</v>
      </c>
      <c r="C24" s="548">
        <v>12255</v>
      </c>
    </row>
    <row r="25" spans="1:3" ht="15">
      <c r="A25" s="547" t="s">
        <v>557</v>
      </c>
      <c r="B25" s="522" t="s">
        <v>675</v>
      </c>
      <c r="C25" s="548">
        <v>15000</v>
      </c>
    </row>
    <row r="26" spans="1:3" ht="15">
      <c r="A26" s="547" t="s">
        <v>676</v>
      </c>
      <c r="B26" s="522" t="s">
        <v>677</v>
      </c>
      <c r="C26" s="548">
        <v>5000</v>
      </c>
    </row>
    <row r="27" spans="1:3" ht="15">
      <c r="A27" s="547" t="s">
        <v>678</v>
      </c>
      <c r="B27" s="522" t="s">
        <v>679</v>
      </c>
      <c r="C27" s="548">
        <v>10000</v>
      </c>
    </row>
    <row r="28" spans="1:3" ht="15">
      <c r="A28" s="547" t="s">
        <v>528</v>
      </c>
      <c r="B28" s="522" t="s">
        <v>680</v>
      </c>
      <c r="C28" s="548">
        <v>300000</v>
      </c>
    </row>
    <row r="29" spans="1:3" ht="15">
      <c r="A29" s="547" t="s">
        <v>681</v>
      </c>
      <c r="B29" s="522" t="s">
        <v>682</v>
      </c>
      <c r="C29" s="548">
        <v>5000</v>
      </c>
    </row>
    <row r="30" spans="1:3" ht="15">
      <c r="A30" s="547" t="s">
        <v>686</v>
      </c>
      <c r="B30" s="522" t="s">
        <v>687</v>
      </c>
      <c r="C30" s="548">
        <v>5000</v>
      </c>
    </row>
    <row r="31" spans="1:3" ht="15">
      <c r="A31" s="547" t="s">
        <v>171</v>
      </c>
      <c r="B31" s="522" t="s">
        <v>688</v>
      </c>
      <c r="C31" s="546">
        <v>300000</v>
      </c>
    </row>
    <row r="32" spans="1:3" ht="15">
      <c r="A32" s="547" t="s">
        <v>689</v>
      </c>
      <c r="B32" s="522" t="s">
        <v>690</v>
      </c>
      <c r="C32" s="546">
        <v>50000</v>
      </c>
    </row>
    <row r="33" spans="1:3" ht="15">
      <c r="A33" s="547" t="s">
        <v>691</v>
      </c>
      <c r="B33" s="522" t="s">
        <v>692</v>
      </c>
      <c r="C33" s="546">
        <v>2000</v>
      </c>
    </row>
    <row r="34" spans="1:3" ht="15">
      <c r="A34" s="547" t="s">
        <v>693</v>
      </c>
      <c r="B34" s="522" t="s">
        <v>694</v>
      </c>
      <c r="C34" s="546">
        <v>10000</v>
      </c>
    </row>
    <row r="35" spans="1:3" ht="15">
      <c r="A35" s="547" t="s">
        <v>695</v>
      </c>
      <c r="B35" s="522" t="s">
        <v>696</v>
      </c>
      <c r="C35" s="546">
        <v>10000</v>
      </c>
    </row>
    <row r="36" spans="1:3" ht="15">
      <c r="A36" s="547" t="s">
        <v>697</v>
      </c>
      <c r="B36" s="522" t="s">
        <v>696</v>
      </c>
      <c r="C36" s="546">
        <v>10000</v>
      </c>
    </row>
    <row r="37" spans="1:3" ht="15">
      <c r="A37" s="549" t="s">
        <v>698</v>
      </c>
      <c r="B37" s="522" t="s">
        <v>696</v>
      </c>
      <c r="C37" s="550">
        <v>5000</v>
      </c>
    </row>
    <row r="38" spans="1:3" ht="15">
      <c r="A38" s="547" t="s">
        <v>695</v>
      </c>
      <c r="B38" s="524" t="s">
        <v>699</v>
      </c>
      <c r="C38" s="546">
        <v>10000</v>
      </c>
    </row>
    <row r="39" spans="1:3" ht="15">
      <c r="A39" s="547" t="s">
        <v>700</v>
      </c>
      <c r="B39" s="522" t="s">
        <v>701</v>
      </c>
      <c r="C39" s="546">
        <v>12380</v>
      </c>
    </row>
    <row r="40" spans="1:3" ht="15">
      <c r="A40" s="547" t="s">
        <v>702</v>
      </c>
      <c r="B40" s="522" t="s">
        <v>703</v>
      </c>
      <c r="C40" s="546">
        <v>30000</v>
      </c>
    </row>
    <row r="41" spans="1:3" ht="15">
      <c r="A41" s="547" t="s">
        <v>576</v>
      </c>
      <c r="B41" s="522" t="s">
        <v>704</v>
      </c>
      <c r="C41" s="546">
        <v>15000</v>
      </c>
    </row>
    <row r="42" spans="1:3" ht="15.75" thickBot="1">
      <c r="A42" s="549" t="s">
        <v>705</v>
      </c>
      <c r="B42" s="523" t="s">
        <v>706</v>
      </c>
      <c r="C42" s="541">
        <v>20000</v>
      </c>
    </row>
    <row r="43" spans="1:3" s="476" customFormat="1" ht="16.5" thickBot="1">
      <c r="A43" s="525" t="s">
        <v>448</v>
      </c>
      <c r="B43" s="526"/>
      <c r="C43" s="527">
        <f>SUM(C7:C42)</f>
        <v>1683335</v>
      </c>
    </row>
  </sheetData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I41" sqref="I41"/>
    </sheetView>
  </sheetViews>
  <sheetFormatPr defaultColWidth="9.00390625" defaultRowHeight="12.75"/>
  <cols>
    <col min="1" max="1" width="9.125" style="213" customWidth="1"/>
    <col min="2" max="2" width="22.875" style="0" customWidth="1"/>
    <col min="3" max="3" width="24.00390625" style="0" customWidth="1"/>
    <col min="4" max="4" width="35.25390625" style="0" customWidth="1"/>
    <col min="5" max="5" width="18.00390625" style="0" customWidth="1"/>
    <col min="6" max="6" width="19.875" style="0" customWidth="1"/>
    <col min="7" max="7" width="17.875" style="0" customWidth="1"/>
    <col min="8" max="8" width="12.75390625" style="213" bestFit="1" customWidth="1"/>
    <col min="9" max="9" width="9.125" style="213" customWidth="1"/>
  </cols>
  <sheetData>
    <row r="1" spans="1:9" s="201" customFormat="1" ht="23.25" customHeight="1">
      <c r="A1" s="210"/>
      <c r="B1" s="428" t="s">
        <v>462</v>
      </c>
      <c r="C1" s="429"/>
      <c r="D1" s="430"/>
      <c r="E1" s="430"/>
      <c r="F1" s="430"/>
      <c r="G1" s="514" t="s">
        <v>453</v>
      </c>
      <c r="H1" s="210"/>
      <c r="I1" s="210"/>
    </row>
    <row r="2" spans="2:7" ht="18.75" thickBot="1">
      <c r="B2" s="200"/>
      <c r="D2" s="203"/>
      <c r="E2" s="203"/>
      <c r="F2" s="203"/>
      <c r="G2" s="515" t="s">
        <v>822</v>
      </c>
    </row>
    <row r="3" spans="1:9" s="447" customFormat="1" ht="15.75">
      <c r="A3" s="446"/>
      <c r="B3" s="442" t="s">
        <v>425</v>
      </c>
      <c r="C3" s="442" t="s">
        <v>426</v>
      </c>
      <c r="D3" s="443" t="s">
        <v>427</v>
      </c>
      <c r="E3" s="443" t="s">
        <v>428</v>
      </c>
      <c r="F3" s="444" t="s">
        <v>429</v>
      </c>
      <c r="G3" s="445" t="s">
        <v>430</v>
      </c>
      <c r="H3" s="446"/>
      <c r="I3" s="446"/>
    </row>
    <row r="4" spans="1:9" s="447" customFormat="1" ht="16.5" thickBot="1">
      <c r="A4" s="446"/>
      <c r="B4" s="448"/>
      <c r="C4" s="448" t="s">
        <v>431</v>
      </c>
      <c r="D4" s="449"/>
      <c r="E4" s="449" t="s">
        <v>432</v>
      </c>
      <c r="F4" s="450" t="s">
        <v>431</v>
      </c>
      <c r="G4" s="451" t="s">
        <v>433</v>
      </c>
      <c r="H4" s="446"/>
      <c r="I4" s="446"/>
    </row>
    <row r="5" spans="1:9" s="447" customFormat="1" ht="15">
      <c r="A5" s="446"/>
      <c r="B5" s="452" t="s">
        <v>434</v>
      </c>
      <c r="C5" s="452" t="s">
        <v>435</v>
      </c>
      <c r="D5" s="453" t="s">
        <v>436</v>
      </c>
      <c r="E5" s="453">
        <v>42000000</v>
      </c>
      <c r="F5" s="453">
        <v>10544824</v>
      </c>
      <c r="G5" s="454">
        <v>2011</v>
      </c>
      <c r="H5" s="446"/>
      <c r="I5" s="446"/>
    </row>
    <row r="6" spans="1:9" s="447" customFormat="1" ht="15">
      <c r="A6" s="446"/>
      <c r="B6" s="455" t="s">
        <v>434</v>
      </c>
      <c r="C6" s="456" t="s">
        <v>435</v>
      </c>
      <c r="D6" s="457" t="s">
        <v>437</v>
      </c>
      <c r="E6" s="458">
        <v>249623164</v>
      </c>
      <c r="F6" s="457">
        <v>236498164</v>
      </c>
      <c r="G6" s="459">
        <v>2024</v>
      </c>
      <c r="H6" s="446"/>
      <c r="I6" s="446"/>
    </row>
    <row r="7" spans="1:9" s="447" customFormat="1" ht="15">
      <c r="A7" s="446"/>
      <c r="B7" s="455" t="s">
        <v>434</v>
      </c>
      <c r="C7" s="456" t="s">
        <v>435</v>
      </c>
      <c r="D7" s="457" t="s">
        <v>437</v>
      </c>
      <c r="E7" s="458">
        <v>250000000</v>
      </c>
      <c r="F7" s="458">
        <v>239340845</v>
      </c>
      <c r="G7" s="459">
        <v>2024</v>
      </c>
      <c r="H7" s="446"/>
      <c r="I7" s="446"/>
    </row>
    <row r="8" spans="1:9" s="447" customFormat="1" ht="15">
      <c r="A8" s="446"/>
      <c r="B8" s="456" t="s">
        <v>434</v>
      </c>
      <c r="C8" s="456" t="s">
        <v>435</v>
      </c>
      <c r="D8" s="457" t="s">
        <v>437</v>
      </c>
      <c r="E8" s="458">
        <v>110000000</v>
      </c>
      <c r="F8" s="458">
        <v>110000000</v>
      </c>
      <c r="G8" s="459">
        <v>2020</v>
      </c>
      <c r="H8" s="446"/>
      <c r="I8" s="446"/>
    </row>
    <row r="9" spans="1:9" s="447" customFormat="1" ht="15">
      <c r="A9" s="446"/>
      <c r="B9" s="454" t="s">
        <v>438</v>
      </c>
      <c r="C9" s="460" t="s">
        <v>439</v>
      </c>
      <c r="D9" s="457" t="s">
        <v>437</v>
      </c>
      <c r="E9" s="461">
        <v>290000000</v>
      </c>
      <c r="F9" s="461">
        <v>152287191</v>
      </c>
      <c r="G9" s="454">
        <v>2013</v>
      </c>
      <c r="H9" s="446"/>
      <c r="I9" s="446"/>
    </row>
    <row r="10" spans="1:9" s="447" customFormat="1" ht="15">
      <c r="A10" s="446"/>
      <c r="B10" s="511" t="s">
        <v>434</v>
      </c>
      <c r="C10" s="462" t="s">
        <v>435</v>
      </c>
      <c r="D10" s="461" t="s">
        <v>440</v>
      </c>
      <c r="E10" s="463">
        <v>90000000</v>
      </c>
      <c r="F10" s="461">
        <v>87000000</v>
      </c>
      <c r="G10" s="464">
        <v>2021</v>
      </c>
      <c r="H10" s="446"/>
      <c r="I10" s="446"/>
    </row>
    <row r="11" spans="1:9" s="447" customFormat="1" ht="15.75" thickBot="1">
      <c r="A11" s="446"/>
      <c r="B11" s="512" t="s">
        <v>441</v>
      </c>
      <c r="C11" s="465" t="s">
        <v>442</v>
      </c>
      <c r="D11" s="466" t="s">
        <v>443</v>
      </c>
      <c r="E11" s="467">
        <v>30000000</v>
      </c>
      <c r="F11" s="466">
        <v>30000000</v>
      </c>
      <c r="G11" s="468">
        <v>39386</v>
      </c>
      <c r="H11" s="469"/>
      <c r="I11" s="446"/>
    </row>
    <row r="12" spans="1:9" s="476" customFormat="1" ht="16.5" thickBot="1">
      <c r="A12" s="475"/>
      <c r="B12" s="470" t="str">
        <f>B29</f>
        <v>SPOLU</v>
      </c>
      <c r="C12" s="471"/>
      <c r="D12" s="472"/>
      <c r="E12" s="473">
        <f>SUM(E5:E11)</f>
        <v>1061623164</v>
      </c>
      <c r="F12" s="473">
        <f>SUM(F5:F11)</f>
        <v>865671024</v>
      </c>
      <c r="G12" s="474"/>
      <c r="H12" s="475"/>
      <c r="I12" s="475"/>
    </row>
    <row r="13" spans="1:9" s="447" customFormat="1" ht="15.75" thickBot="1">
      <c r="A13" s="446"/>
      <c r="B13" s="477"/>
      <c r="C13" s="477"/>
      <c r="D13" s="478"/>
      <c r="E13" s="478"/>
      <c r="F13" s="478"/>
      <c r="G13" s="477"/>
      <c r="H13" s="446"/>
      <c r="I13" s="446"/>
    </row>
    <row r="14" spans="1:9" s="480" customFormat="1" ht="15.75">
      <c r="A14" s="446"/>
      <c r="B14" s="442" t="s">
        <v>425</v>
      </c>
      <c r="C14" s="445" t="s">
        <v>426</v>
      </c>
      <c r="D14" s="444" t="s">
        <v>427</v>
      </c>
      <c r="E14" s="443" t="s">
        <v>428</v>
      </c>
      <c r="F14" s="479" t="s">
        <v>429</v>
      </c>
      <c r="G14" s="445" t="s">
        <v>430</v>
      </c>
      <c r="H14" s="446"/>
      <c r="I14" s="446"/>
    </row>
    <row r="15" spans="1:9" s="480" customFormat="1" ht="16.5" thickBot="1">
      <c r="A15" s="446"/>
      <c r="B15" s="448"/>
      <c r="C15" s="451" t="s">
        <v>431</v>
      </c>
      <c r="D15" s="450" t="s">
        <v>431</v>
      </c>
      <c r="E15" s="449" t="s">
        <v>432</v>
      </c>
      <c r="F15" s="481" t="s">
        <v>431</v>
      </c>
      <c r="G15" s="451" t="s">
        <v>433</v>
      </c>
      <c r="H15" s="446"/>
      <c r="I15" s="446"/>
    </row>
    <row r="16" spans="1:9" s="447" customFormat="1" ht="15">
      <c r="A16" s="446"/>
      <c r="B16" s="482" t="s">
        <v>444</v>
      </c>
      <c r="C16" s="513" t="s">
        <v>445</v>
      </c>
      <c r="D16" s="483" t="s">
        <v>446</v>
      </c>
      <c r="E16" s="484">
        <v>15713000</v>
      </c>
      <c r="F16" s="485">
        <v>14491127</v>
      </c>
      <c r="G16" s="486">
        <v>2031</v>
      </c>
      <c r="H16" s="446"/>
      <c r="I16" s="446"/>
    </row>
    <row r="17" spans="1:9" s="447" customFormat="1" ht="15">
      <c r="A17" s="446"/>
      <c r="B17" s="455" t="s">
        <v>444</v>
      </c>
      <c r="C17" s="464" t="s">
        <v>445</v>
      </c>
      <c r="D17" s="487" t="s">
        <v>446</v>
      </c>
      <c r="E17" s="461">
        <v>27795000</v>
      </c>
      <c r="F17" s="488">
        <v>25633626</v>
      </c>
      <c r="G17" s="454">
        <v>2031</v>
      </c>
      <c r="H17" s="446"/>
      <c r="I17" s="446"/>
    </row>
    <row r="18" spans="1:9" s="447" customFormat="1" ht="15">
      <c r="A18" s="446"/>
      <c r="B18" s="455" t="s">
        <v>444</v>
      </c>
      <c r="C18" s="464" t="s">
        <v>445</v>
      </c>
      <c r="D18" s="487" t="s">
        <v>446</v>
      </c>
      <c r="E18" s="461">
        <v>10481000</v>
      </c>
      <c r="F18" s="488">
        <v>9665980</v>
      </c>
      <c r="G18" s="454">
        <v>2031</v>
      </c>
      <c r="H18" s="446"/>
      <c r="I18" s="446"/>
    </row>
    <row r="19" spans="1:9" s="447" customFormat="1" ht="15">
      <c r="A19" s="446"/>
      <c r="B19" s="455" t="s">
        <v>444</v>
      </c>
      <c r="C19" s="464" t="s">
        <v>445</v>
      </c>
      <c r="D19" s="487" t="s">
        <v>446</v>
      </c>
      <c r="E19" s="461">
        <v>50992000</v>
      </c>
      <c r="F19" s="488">
        <v>47234670</v>
      </c>
      <c r="G19" s="454">
        <v>2032</v>
      </c>
      <c r="H19" s="446"/>
      <c r="I19" s="446"/>
    </row>
    <row r="20" spans="1:9" s="447" customFormat="1" ht="15">
      <c r="A20" s="446"/>
      <c r="B20" s="456" t="s">
        <v>447</v>
      </c>
      <c r="C20" s="464" t="s">
        <v>445</v>
      </c>
      <c r="D20" s="487" t="s">
        <v>446</v>
      </c>
      <c r="E20" s="466">
        <v>33264000</v>
      </c>
      <c r="F20" s="489">
        <v>30608906</v>
      </c>
      <c r="G20" s="490">
        <v>2034</v>
      </c>
      <c r="H20" s="446"/>
      <c r="I20" s="446"/>
    </row>
    <row r="21" spans="1:9" s="447" customFormat="1" ht="15">
      <c r="A21" s="446"/>
      <c r="B21" s="456" t="s">
        <v>447</v>
      </c>
      <c r="C21" s="464" t="s">
        <v>445</v>
      </c>
      <c r="D21" s="487" t="s">
        <v>446</v>
      </c>
      <c r="E21" s="466">
        <v>57640000</v>
      </c>
      <c r="F21" s="489">
        <v>54591475</v>
      </c>
      <c r="G21" s="490">
        <v>2035</v>
      </c>
      <c r="H21" s="446"/>
      <c r="I21" s="446"/>
    </row>
    <row r="22" spans="1:9" s="447" customFormat="1" ht="15">
      <c r="A22" s="446"/>
      <c r="B22" s="456" t="s">
        <v>447</v>
      </c>
      <c r="C22" s="464" t="s">
        <v>445</v>
      </c>
      <c r="D22" s="487" t="s">
        <v>446</v>
      </c>
      <c r="E22" s="466">
        <v>38457000</v>
      </c>
      <c r="F22" s="489">
        <v>36423058</v>
      </c>
      <c r="G22" s="490">
        <v>2035</v>
      </c>
      <c r="H22" s="446"/>
      <c r="I22" s="446"/>
    </row>
    <row r="23" spans="1:9" s="447" customFormat="1" ht="15">
      <c r="A23" s="446"/>
      <c r="B23" s="456" t="s">
        <v>447</v>
      </c>
      <c r="C23" s="464" t="s">
        <v>445</v>
      </c>
      <c r="D23" s="487" t="s">
        <v>446</v>
      </c>
      <c r="E23" s="466">
        <v>38457000</v>
      </c>
      <c r="F23" s="489">
        <v>36423058</v>
      </c>
      <c r="G23" s="490">
        <v>2035</v>
      </c>
      <c r="H23" s="446"/>
      <c r="I23" s="446"/>
    </row>
    <row r="24" spans="1:9" s="447" customFormat="1" ht="15">
      <c r="A24" s="446"/>
      <c r="B24" s="456" t="s">
        <v>447</v>
      </c>
      <c r="C24" s="464" t="s">
        <v>445</v>
      </c>
      <c r="D24" s="487" t="s">
        <v>446</v>
      </c>
      <c r="E24" s="466">
        <v>17710000</v>
      </c>
      <c r="F24" s="489">
        <v>16380904</v>
      </c>
      <c r="G24" s="490">
        <v>2034</v>
      </c>
      <c r="H24" s="469"/>
      <c r="I24" s="446"/>
    </row>
    <row r="25" spans="1:9" s="447" customFormat="1" ht="15">
      <c r="A25" s="446"/>
      <c r="B25" s="456" t="s">
        <v>447</v>
      </c>
      <c r="C25" s="464" t="s">
        <v>445</v>
      </c>
      <c r="D25" s="487" t="s">
        <v>446</v>
      </c>
      <c r="E25" s="466">
        <v>59311000</v>
      </c>
      <c r="F25" s="461">
        <v>57751974</v>
      </c>
      <c r="G25" s="490">
        <v>2036</v>
      </c>
      <c r="H25" s="469"/>
      <c r="I25" s="446"/>
    </row>
    <row r="26" spans="1:9" s="447" customFormat="1" ht="15">
      <c r="A26" s="446"/>
      <c r="B26" s="455" t="s">
        <v>447</v>
      </c>
      <c r="C26" s="464" t="s">
        <v>445</v>
      </c>
      <c r="D26" s="487" t="s">
        <v>446</v>
      </c>
      <c r="E26" s="461">
        <v>30534000</v>
      </c>
      <c r="F26" s="491">
        <v>29734718</v>
      </c>
      <c r="G26" s="454">
        <v>2036</v>
      </c>
      <c r="H26" s="446"/>
      <c r="I26" s="446"/>
    </row>
    <row r="27" spans="1:9" s="447" customFormat="1" ht="15">
      <c r="A27" s="446"/>
      <c r="B27" s="492" t="s">
        <v>444</v>
      </c>
      <c r="C27" s="513" t="s">
        <v>445</v>
      </c>
      <c r="D27" s="483" t="s">
        <v>446</v>
      </c>
      <c r="E27" s="453">
        <v>17679649</v>
      </c>
      <c r="F27" s="493">
        <v>17679649</v>
      </c>
      <c r="G27" s="494">
        <v>2037</v>
      </c>
      <c r="H27" s="446"/>
      <c r="I27" s="446"/>
    </row>
    <row r="28" spans="1:9" s="447" customFormat="1" ht="15.75" thickBot="1">
      <c r="A28" s="446"/>
      <c r="B28" s="455" t="s">
        <v>444</v>
      </c>
      <c r="C28" s="464" t="s">
        <v>445</v>
      </c>
      <c r="D28" s="487" t="s">
        <v>446</v>
      </c>
      <c r="E28" s="461">
        <v>9403408</v>
      </c>
      <c r="F28" s="488">
        <v>9403408</v>
      </c>
      <c r="G28" s="454">
        <v>2037</v>
      </c>
      <c r="H28" s="446"/>
      <c r="I28" s="446"/>
    </row>
    <row r="29" spans="1:9" s="476" customFormat="1" ht="16.5" thickBot="1">
      <c r="A29" s="475"/>
      <c r="B29" s="470" t="s">
        <v>448</v>
      </c>
      <c r="C29" s="495"/>
      <c r="D29" s="472"/>
      <c r="E29" s="473">
        <f>SUM(E16:E28)</f>
        <v>407437057</v>
      </c>
      <c r="F29" s="496">
        <f>SUM(F16:F28)</f>
        <v>386022553</v>
      </c>
      <c r="G29" s="495"/>
      <c r="H29" s="475"/>
      <c r="I29" s="475"/>
    </row>
    <row r="30" spans="2:7" ht="12.75">
      <c r="B30" s="431"/>
      <c r="C30" s="202"/>
      <c r="D30" s="432"/>
      <c r="E30" s="432"/>
      <c r="F30" s="432"/>
      <c r="G30" s="202"/>
    </row>
    <row r="31" spans="2:7" ht="18.75" thickBot="1">
      <c r="B31" s="433" t="s">
        <v>449</v>
      </c>
      <c r="C31" s="431"/>
      <c r="D31" s="434"/>
      <c r="E31" s="434"/>
      <c r="F31" s="434"/>
      <c r="G31" s="431"/>
    </row>
    <row r="32" spans="1:9" s="480" customFormat="1" ht="15.75">
      <c r="A32" s="446"/>
      <c r="B32" s="445" t="s">
        <v>450</v>
      </c>
      <c r="C32" s="497" t="s">
        <v>451</v>
      </c>
      <c r="D32" s="443" t="s">
        <v>427</v>
      </c>
      <c r="E32" s="443" t="s">
        <v>452</v>
      </c>
      <c r="F32" s="443" t="s">
        <v>429</v>
      </c>
      <c r="G32" s="445" t="s">
        <v>430</v>
      </c>
      <c r="H32" s="446"/>
      <c r="I32" s="446"/>
    </row>
    <row r="33" spans="1:9" s="480" customFormat="1" ht="16.5" thickBot="1">
      <c r="A33" s="446"/>
      <c r="B33" s="498"/>
      <c r="C33" s="499"/>
      <c r="D33" s="449"/>
      <c r="E33" s="449" t="s">
        <v>453</v>
      </c>
      <c r="F33" s="451"/>
      <c r="G33" s="451" t="s">
        <v>433</v>
      </c>
      <c r="H33" s="446"/>
      <c r="I33" s="446"/>
    </row>
    <row r="34" spans="1:9" s="447" customFormat="1" ht="15.75" thickBot="1">
      <c r="A34" s="446"/>
      <c r="B34" s="500" t="s">
        <v>434</v>
      </c>
      <c r="C34" s="501">
        <v>37872</v>
      </c>
      <c r="D34" s="502" t="s">
        <v>456</v>
      </c>
      <c r="E34" s="502">
        <v>100000000</v>
      </c>
      <c r="F34" s="502">
        <v>100000000</v>
      </c>
      <c r="G34" s="503">
        <v>39699</v>
      </c>
      <c r="H34" s="446"/>
      <c r="I34" s="446"/>
    </row>
    <row r="35" spans="1:9" s="476" customFormat="1" ht="16.5" thickBot="1">
      <c r="A35" s="475"/>
      <c r="B35" s="470" t="s">
        <v>448</v>
      </c>
      <c r="C35" s="471"/>
      <c r="D35" s="472"/>
      <c r="E35" s="504"/>
      <c r="F35" s="472">
        <f>SUM(F34)</f>
        <v>100000000</v>
      </c>
      <c r="G35" s="474"/>
      <c r="H35" s="475"/>
      <c r="I35" s="475"/>
    </row>
    <row r="37" spans="2:7" ht="12.75">
      <c r="B37" s="435"/>
      <c r="C37" s="436"/>
      <c r="E37" s="436"/>
      <c r="G37" s="436"/>
    </row>
    <row r="38" spans="1:9" s="201" customFormat="1" ht="18.75" thickBot="1">
      <c r="A38" s="210"/>
      <c r="B38" s="437" t="s">
        <v>457</v>
      </c>
      <c r="H38" s="210"/>
      <c r="I38" s="210"/>
    </row>
    <row r="39" spans="1:9" s="480" customFormat="1" ht="15.75">
      <c r="A39" s="446"/>
      <c r="B39" s="442" t="s">
        <v>425</v>
      </c>
      <c r="C39" s="442" t="s">
        <v>426</v>
      </c>
      <c r="D39" s="443" t="s">
        <v>427</v>
      </c>
      <c r="E39" s="443" t="s">
        <v>428</v>
      </c>
      <c r="F39" s="443" t="s">
        <v>429</v>
      </c>
      <c r="G39" s="445" t="s">
        <v>430</v>
      </c>
      <c r="H39" s="446"/>
      <c r="I39" s="446"/>
    </row>
    <row r="40" spans="1:9" s="480" customFormat="1" ht="16.5" thickBot="1">
      <c r="A40" s="446"/>
      <c r="B40" s="448"/>
      <c r="C40" s="448" t="s">
        <v>431</v>
      </c>
      <c r="D40" s="449"/>
      <c r="E40" s="449" t="s">
        <v>432</v>
      </c>
      <c r="F40" s="449" t="s">
        <v>431</v>
      </c>
      <c r="G40" s="451" t="s">
        <v>433</v>
      </c>
      <c r="H40" s="446"/>
      <c r="I40" s="446"/>
    </row>
    <row r="41" spans="1:9" s="447" customFormat="1" ht="15">
      <c r="A41" s="446"/>
      <c r="B41" s="452" t="s">
        <v>458</v>
      </c>
      <c r="C41" s="452" t="s">
        <v>459</v>
      </c>
      <c r="D41" s="453" t="s">
        <v>460</v>
      </c>
      <c r="E41" s="453">
        <v>827000000</v>
      </c>
      <c r="F41" s="453">
        <f>E41</f>
        <v>827000000</v>
      </c>
      <c r="G41" s="505">
        <v>39629</v>
      </c>
      <c r="H41" s="446"/>
      <c r="I41" s="446"/>
    </row>
    <row r="42" spans="1:9" s="447" customFormat="1" ht="15.75" thickBot="1">
      <c r="A42" s="446"/>
      <c r="B42" s="506" t="s">
        <v>458</v>
      </c>
      <c r="C42" s="507" t="s">
        <v>459</v>
      </c>
      <c r="D42" s="508" t="s">
        <v>461</v>
      </c>
      <c r="E42" s="509">
        <v>529408000</v>
      </c>
      <c r="F42" s="508">
        <f>E42</f>
        <v>529408000</v>
      </c>
      <c r="G42" s="510">
        <v>39994</v>
      </c>
      <c r="H42" s="446"/>
      <c r="I42" s="446"/>
    </row>
    <row r="43" spans="1:9" s="476" customFormat="1" ht="16.5" thickBot="1">
      <c r="A43" s="475"/>
      <c r="B43" s="470" t="s">
        <v>448</v>
      </c>
      <c r="C43" s="471"/>
      <c r="D43" s="472"/>
      <c r="E43" s="504"/>
      <c r="F43" s="472">
        <f>SUM(F41:F42)</f>
        <v>1356408000</v>
      </c>
      <c r="G43" s="474"/>
      <c r="H43" s="475"/>
      <c r="I43" s="475"/>
    </row>
    <row r="45" spans="2:3" ht="12.75">
      <c r="B45" s="438"/>
      <c r="C45" s="438"/>
    </row>
    <row r="47" spans="4:6" ht="12.75">
      <c r="D47" s="203"/>
      <c r="F47" s="203"/>
    </row>
  </sheetData>
  <printOptions/>
  <pageMargins left="0.7874015748031497" right="0.7874015748031497" top="0" bottom="0" header="0.5118110236220472" footer="0.5118110236220472"/>
  <pageSetup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57"/>
  <sheetViews>
    <sheetView workbookViewId="0" topLeftCell="A1">
      <selection activeCell="J18" sqref="J18"/>
    </sheetView>
  </sheetViews>
  <sheetFormatPr defaultColWidth="9.00390625" defaultRowHeight="12.75"/>
  <cols>
    <col min="1" max="1" width="3.125" style="163" customWidth="1"/>
    <col min="2" max="2" width="44.25390625" style="163" customWidth="1"/>
    <col min="3" max="3" width="11.125" style="7" customWidth="1"/>
    <col min="4" max="4" width="11.625" style="7" customWidth="1"/>
    <col min="5" max="8" width="9.75390625" style="7" customWidth="1"/>
    <col min="9" max="16384" width="9.125" style="163" customWidth="1"/>
  </cols>
  <sheetData>
    <row r="1" ht="15">
      <c r="H1" s="514" t="s">
        <v>824</v>
      </c>
    </row>
    <row r="2" ht="15.75" thickBot="1">
      <c r="H2" s="514" t="s">
        <v>41</v>
      </c>
    </row>
    <row r="3" spans="2:8" ht="16.5" thickBot="1">
      <c r="B3" s="667" t="s">
        <v>42</v>
      </c>
      <c r="C3" s="839" t="s">
        <v>43</v>
      </c>
      <c r="D3" s="840"/>
      <c r="E3" s="839" t="s">
        <v>44</v>
      </c>
      <c r="F3" s="841"/>
      <c r="G3" s="839" t="s">
        <v>448</v>
      </c>
      <c r="H3" s="840"/>
    </row>
    <row r="4" spans="2:8" ht="16.5" thickBot="1">
      <c r="B4" s="670" t="s">
        <v>45</v>
      </c>
      <c r="C4" s="671" t="s">
        <v>46</v>
      </c>
      <c r="D4" s="672" t="s">
        <v>47</v>
      </c>
      <c r="E4" s="673" t="s">
        <v>46</v>
      </c>
      <c r="F4" s="674" t="s">
        <v>47</v>
      </c>
      <c r="G4" s="673" t="s">
        <v>46</v>
      </c>
      <c r="H4" s="672" t="s">
        <v>47</v>
      </c>
    </row>
    <row r="5" spans="2:8" ht="15.75">
      <c r="B5" s="675" t="s">
        <v>48</v>
      </c>
      <c r="C5" s="676">
        <v>2341</v>
      </c>
      <c r="D5" s="677">
        <v>1021</v>
      </c>
      <c r="E5" s="678">
        <v>284</v>
      </c>
      <c r="F5" s="679">
        <v>143</v>
      </c>
      <c r="G5" s="680">
        <v>2625</v>
      </c>
      <c r="H5" s="681">
        <v>1164</v>
      </c>
    </row>
    <row r="6" spans="2:8" ht="15.75">
      <c r="B6" s="682" t="s">
        <v>49</v>
      </c>
      <c r="C6" s="683">
        <v>1906</v>
      </c>
      <c r="D6" s="684">
        <v>671</v>
      </c>
      <c r="E6" s="685">
        <v>237</v>
      </c>
      <c r="F6" s="686">
        <v>181</v>
      </c>
      <c r="G6" s="683">
        <v>2143</v>
      </c>
      <c r="H6" s="687">
        <v>852</v>
      </c>
    </row>
    <row r="7" spans="2:8" ht="15.75">
      <c r="B7" s="682" t="s">
        <v>50</v>
      </c>
      <c r="C7" s="683">
        <v>1587</v>
      </c>
      <c r="D7" s="684">
        <v>592</v>
      </c>
      <c r="E7" s="685">
        <v>240</v>
      </c>
      <c r="F7" s="686">
        <v>133</v>
      </c>
      <c r="G7" s="683">
        <v>1827</v>
      </c>
      <c r="H7" s="687">
        <v>725</v>
      </c>
    </row>
    <row r="8" spans="2:8" ht="15.75">
      <c r="B8" s="682" t="s">
        <v>51</v>
      </c>
      <c r="C8" s="683">
        <v>1381</v>
      </c>
      <c r="D8" s="684">
        <v>545</v>
      </c>
      <c r="E8" s="685">
        <v>620</v>
      </c>
      <c r="F8" s="686">
        <v>148</v>
      </c>
      <c r="G8" s="683">
        <v>2001</v>
      </c>
      <c r="H8" s="687">
        <v>693</v>
      </c>
    </row>
    <row r="9" spans="2:8" ht="15.75">
      <c r="B9" s="682" t="s">
        <v>52</v>
      </c>
      <c r="C9" s="683">
        <v>1083</v>
      </c>
      <c r="D9" s="684">
        <v>397</v>
      </c>
      <c r="E9" s="685">
        <v>200</v>
      </c>
      <c r="F9" s="686">
        <v>103</v>
      </c>
      <c r="G9" s="683">
        <v>1283</v>
      </c>
      <c r="H9" s="687">
        <v>500</v>
      </c>
    </row>
    <row r="10" spans="2:8" ht="15.75">
      <c r="B10" s="682" t="s">
        <v>53</v>
      </c>
      <c r="C10" s="683">
        <v>1270</v>
      </c>
      <c r="D10" s="684">
        <v>462</v>
      </c>
      <c r="E10" s="685">
        <v>390</v>
      </c>
      <c r="F10" s="686">
        <v>109</v>
      </c>
      <c r="G10" s="683">
        <v>1660</v>
      </c>
      <c r="H10" s="687">
        <v>571</v>
      </c>
    </row>
    <row r="11" spans="2:8" ht="15.75">
      <c r="B11" s="682" t="s">
        <v>54</v>
      </c>
      <c r="C11" s="683">
        <v>3329</v>
      </c>
      <c r="D11" s="684">
        <v>1236</v>
      </c>
      <c r="E11" s="685">
        <v>631</v>
      </c>
      <c r="F11" s="686">
        <v>174</v>
      </c>
      <c r="G11" s="683">
        <v>3960</v>
      </c>
      <c r="H11" s="687">
        <v>1410</v>
      </c>
    </row>
    <row r="12" spans="2:8" ht="15.75">
      <c r="B12" s="682" t="s">
        <v>55</v>
      </c>
      <c r="C12" s="683">
        <v>1642</v>
      </c>
      <c r="D12" s="684">
        <v>636</v>
      </c>
      <c r="E12" s="685">
        <v>320</v>
      </c>
      <c r="F12" s="686">
        <v>148</v>
      </c>
      <c r="G12" s="683">
        <v>1962</v>
      </c>
      <c r="H12" s="687">
        <v>784</v>
      </c>
    </row>
    <row r="13" spans="2:8" ht="15.75">
      <c r="B13" s="682" t="s">
        <v>56</v>
      </c>
      <c r="C13" s="683">
        <v>2580</v>
      </c>
      <c r="D13" s="684">
        <v>1002</v>
      </c>
      <c r="E13" s="685">
        <v>484</v>
      </c>
      <c r="F13" s="686">
        <v>239</v>
      </c>
      <c r="G13" s="683">
        <v>3064</v>
      </c>
      <c r="H13" s="687">
        <v>1241</v>
      </c>
    </row>
    <row r="14" spans="2:8" ht="15.75">
      <c r="B14" s="682" t="s">
        <v>57</v>
      </c>
      <c r="C14" s="683">
        <v>3296</v>
      </c>
      <c r="D14" s="684">
        <v>1287</v>
      </c>
      <c r="E14" s="685">
        <v>711</v>
      </c>
      <c r="F14" s="686">
        <v>554</v>
      </c>
      <c r="G14" s="683">
        <v>4007</v>
      </c>
      <c r="H14" s="687">
        <v>1841</v>
      </c>
    </row>
    <row r="15" spans="2:8" ht="15.75">
      <c r="B15" s="682" t="s">
        <v>58</v>
      </c>
      <c r="C15" s="683">
        <v>4317</v>
      </c>
      <c r="D15" s="684">
        <v>1646</v>
      </c>
      <c r="E15" s="685">
        <v>785</v>
      </c>
      <c r="F15" s="686">
        <v>314</v>
      </c>
      <c r="G15" s="683">
        <v>5102</v>
      </c>
      <c r="H15" s="687">
        <v>1960</v>
      </c>
    </row>
    <row r="16" spans="2:8" ht="15.75">
      <c r="B16" s="682" t="s">
        <v>59</v>
      </c>
      <c r="C16" s="683">
        <v>1356</v>
      </c>
      <c r="D16" s="684">
        <v>378</v>
      </c>
      <c r="E16" s="685">
        <v>180</v>
      </c>
      <c r="F16" s="686">
        <v>115</v>
      </c>
      <c r="G16" s="683">
        <v>1536</v>
      </c>
      <c r="H16" s="687">
        <v>493</v>
      </c>
    </row>
    <row r="17" spans="2:8" ht="15.75">
      <c r="B17" s="682" t="s">
        <v>60</v>
      </c>
      <c r="C17" s="683">
        <v>2339</v>
      </c>
      <c r="D17" s="684">
        <v>947</v>
      </c>
      <c r="E17" s="685">
        <v>414</v>
      </c>
      <c r="F17" s="686">
        <v>163</v>
      </c>
      <c r="G17" s="683">
        <v>2753</v>
      </c>
      <c r="H17" s="687">
        <v>1110</v>
      </c>
    </row>
    <row r="18" spans="2:8" ht="15.75">
      <c r="B18" s="682" t="s">
        <v>61</v>
      </c>
      <c r="C18" s="683">
        <v>6155</v>
      </c>
      <c r="D18" s="684">
        <v>2393</v>
      </c>
      <c r="E18" s="685">
        <v>619</v>
      </c>
      <c r="F18" s="686">
        <v>745</v>
      </c>
      <c r="G18" s="683">
        <v>6774</v>
      </c>
      <c r="H18" s="687">
        <v>3138</v>
      </c>
    </row>
    <row r="19" spans="2:8" ht="15.75">
      <c r="B19" s="682" t="s">
        <v>62</v>
      </c>
      <c r="C19" s="683">
        <v>4688</v>
      </c>
      <c r="D19" s="684">
        <v>1769</v>
      </c>
      <c r="E19" s="685">
        <v>785</v>
      </c>
      <c r="F19" s="686">
        <v>252</v>
      </c>
      <c r="G19" s="683">
        <v>5473</v>
      </c>
      <c r="H19" s="687">
        <v>2021</v>
      </c>
    </row>
    <row r="20" spans="2:8" ht="15.75">
      <c r="B20" s="682" t="s">
        <v>63</v>
      </c>
      <c r="C20" s="683">
        <v>3417</v>
      </c>
      <c r="D20" s="684">
        <v>1300</v>
      </c>
      <c r="E20" s="685">
        <v>511</v>
      </c>
      <c r="F20" s="686">
        <v>209</v>
      </c>
      <c r="G20" s="683">
        <v>3928</v>
      </c>
      <c r="H20" s="687">
        <v>1509</v>
      </c>
    </row>
    <row r="21" spans="2:8" ht="15.75">
      <c r="B21" s="682" t="s">
        <v>64</v>
      </c>
      <c r="C21" s="683">
        <v>3252</v>
      </c>
      <c r="D21" s="684">
        <v>1351</v>
      </c>
      <c r="E21" s="685">
        <v>411</v>
      </c>
      <c r="F21" s="686">
        <v>209</v>
      </c>
      <c r="G21" s="683">
        <v>3663</v>
      </c>
      <c r="H21" s="687">
        <v>1560</v>
      </c>
    </row>
    <row r="22" spans="2:8" ht="15.75">
      <c r="B22" s="682" t="s">
        <v>65</v>
      </c>
      <c r="C22" s="683">
        <v>3245</v>
      </c>
      <c r="D22" s="684">
        <v>1299</v>
      </c>
      <c r="E22" s="685">
        <v>718</v>
      </c>
      <c r="F22" s="686">
        <v>209</v>
      </c>
      <c r="G22" s="683">
        <v>3963</v>
      </c>
      <c r="H22" s="687">
        <v>1508</v>
      </c>
    </row>
    <row r="23" spans="2:8" ht="15.75">
      <c r="B23" s="682" t="s">
        <v>66</v>
      </c>
      <c r="C23" s="683">
        <v>3457</v>
      </c>
      <c r="D23" s="684">
        <v>1326</v>
      </c>
      <c r="E23" s="685">
        <v>718</v>
      </c>
      <c r="F23" s="686">
        <v>759</v>
      </c>
      <c r="G23" s="683">
        <v>4175</v>
      </c>
      <c r="H23" s="687">
        <v>2085</v>
      </c>
    </row>
    <row r="24" spans="2:8" ht="15.75">
      <c r="B24" s="682" t="s">
        <v>67</v>
      </c>
      <c r="C24" s="683">
        <v>4109</v>
      </c>
      <c r="D24" s="684">
        <v>1608</v>
      </c>
      <c r="E24" s="685">
        <v>885</v>
      </c>
      <c r="F24" s="686">
        <v>252</v>
      </c>
      <c r="G24" s="683">
        <v>4994</v>
      </c>
      <c r="H24" s="687">
        <v>1860</v>
      </c>
    </row>
    <row r="25" spans="2:8" ht="15.75">
      <c r="B25" s="682" t="s">
        <v>68</v>
      </c>
      <c r="C25" s="688">
        <v>4812</v>
      </c>
      <c r="D25" s="684">
        <v>1908</v>
      </c>
      <c r="E25" s="685">
        <v>867</v>
      </c>
      <c r="F25" s="689">
        <v>898</v>
      </c>
      <c r="G25" s="683">
        <v>5679</v>
      </c>
      <c r="H25" s="690">
        <v>2806</v>
      </c>
    </row>
    <row r="26" spans="2:8" ht="16.5" thickBot="1">
      <c r="B26" s="691" t="s">
        <v>69</v>
      </c>
      <c r="C26" s="692">
        <v>963</v>
      </c>
      <c r="D26" s="693">
        <v>387</v>
      </c>
      <c r="E26" s="694">
        <v>170</v>
      </c>
      <c r="F26" s="695">
        <v>80</v>
      </c>
      <c r="G26" s="692">
        <v>1133</v>
      </c>
      <c r="H26" s="696">
        <v>467</v>
      </c>
    </row>
    <row r="27" spans="2:8" s="697" customFormat="1" ht="16.5" thickBot="1">
      <c r="B27" s="698" t="s">
        <v>448</v>
      </c>
      <c r="C27" s="699">
        <f aca="true" t="shared" si="0" ref="C27:H27">SUM(C5:C26)</f>
        <v>62525</v>
      </c>
      <c r="D27" s="700">
        <f t="shared" si="0"/>
        <v>24161</v>
      </c>
      <c r="E27" s="701">
        <f t="shared" si="0"/>
        <v>11180</v>
      </c>
      <c r="F27" s="700">
        <f t="shared" si="0"/>
        <v>6137</v>
      </c>
      <c r="G27" s="700">
        <f t="shared" si="0"/>
        <v>73705</v>
      </c>
      <c r="H27" s="700">
        <f t="shared" si="0"/>
        <v>30298</v>
      </c>
    </row>
    <row r="29" spans="2:4" ht="16.5" thickBot="1">
      <c r="B29" s="256" t="s">
        <v>70</v>
      </c>
      <c r="C29" s="702"/>
      <c r="D29" s="514"/>
    </row>
    <row r="30" spans="2:4" ht="16.5" thickBot="1">
      <c r="B30" s="703" t="s">
        <v>71</v>
      </c>
      <c r="C30" s="704"/>
      <c r="D30" s="705"/>
    </row>
    <row r="31" spans="2:7" ht="15">
      <c r="B31" s="706" t="s">
        <v>72</v>
      </c>
      <c r="C31" s="707"/>
      <c r="D31" s="708">
        <v>83500</v>
      </c>
      <c r="G31" s="709"/>
    </row>
    <row r="32" spans="2:4" ht="15">
      <c r="B32" s="710" t="s">
        <v>73</v>
      </c>
      <c r="C32" s="711"/>
      <c r="D32" s="712">
        <v>30100</v>
      </c>
    </row>
    <row r="33" spans="2:4" ht="15">
      <c r="B33" s="710" t="s">
        <v>74</v>
      </c>
      <c r="C33" s="711"/>
      <c r="D33" s="712">
        <v>399800</v>
      </c>
    </row>
    <row r="34" spans="2:4" ht="15">
      <c r="B34" s="710" t="s">
        <v>75</v>
      </c>
      <c r="C34" s="711"/>
      <c r="D34" s="712">
        <v>566163</v>
      </c>
    </row>
    <row r="35" spans="2:4" ht="15">
      <c r="B35" s="710" t="s">
        <v>76</v>
      </c>
      <c r="C35" s="711"/>
      <c r="D35" s="712">
        <v>213734</v>
      </c>
    </row>
    <row r="36" spans="2:4" ht="15">
      <c r="B36" s="710" t="s">
        <v>77</v>
      </c>
      <c r="C36" s="711"/>
      <c r="D36" s="712">
        <v>400000</v>
      </c>
    </row>
    <row r="37" spans="2:4" ht="15">
      <c r="B37" s="710" t="s">
        <v>78</v>
      </c>
      <c r="C37" s="711"/>
      <c r="D37" s="712">
        <v>270011</v>
      </c>
    </row>
    <row r="38" spans="2:4" ht="15.75" thickBot="1">
      <c r="B38" s="713" t="s">
        <v>79</v>
      </c>
      <c r="C38" s="714"/>
      <c r="D38" s="715">
        <v>127187</v>
      </c>
    </row>
    <row r="39" spans="2:4" ht="16.5" thickBot="1">
      <c r="B39" s="716" t="s">
        <v>80</v>
      </c>
      <c r="C39" s="717"/>
      <c r="D39" s="718">
        <f>SUM(D31:D38)</f>
        <v>2090495</v>
      </c>
    </row>
    <row r="40" spans="2:4" ht="15.75" thickBot="1">
      <c r="B40" s="4"/>
      <c r="C40" s="719"/>
      <c r="D40" s="719"/>
    </row>
    <row r="41" spans="2:4" ht="16.5" thickBot="1">
      <c r="B41" s="720" t="s">
        <v>42</v>
      </c>
      <c r="C41" s="721"/>
      <c r="D41" s="705"/>
    </row>
    <row r="42" spans="2:4" ht="15">
      <c r="B42" s="722" t="s">
        <v>81</v>
      </c>
      <c r="C42" s="723"/>
      <c r="D42" s="724">
        <v>65569</v>
      </c>
    </row>
    <row r="43" spans="2:4" ht="15">
      <c r="B43" s="725" t="s">
        <v>82</v>
      </c>
      <c r="C43" s="711"/>
      <c r="D43" s="712">
        <v>40000</v>
      </c>
    </row>
    <row r="44" spans="2:4" ht="15">
      <c r="B44" s="725" t="s">
        <v>83</v>
      </c>
      <c r="C44" s="711"/>
      <c r="D44" s="712">
        <v>85085</v>
      </c>
    </row>
    <row r="45" spans="2:4" ht="15">
      <c r="B45" s="726" t="s">
        <v>84</v>
      </c>
      <c r="C45" s="727"/>
      <c r="D45" s="712">
        <v>66090</v>
      </c>
    </row>
    <row r="46" spans="2:4" ht="15">
      <c r="B46" s="725" t="s">
        <v>85</v>
      </c>
      <c r="C46" s="711"/>
      <c r="D46" s="712">
        <v>165267</v>
      </c>
    </row>
    <row r="47" spans="2:4" ht="15">
      <c r="B47" s="710" t="s">
        <v>86</v>
      </c>
      <c r="C47" s="711"/>
      <c r="D47" s="712">
        <v>74000</v>
      </c>
    </row>
    <row r="48" spans="2:4" ht="15">
      <c r="B48" s="728" t="s">
        <v>87</v>
      </c>
      <c r="C48" s="727"/>
      <c r="D48" s="712">
        <v>190016</v>
      </c>
    </row>
    <row r="49" spans="2:4" ht="15">
      <c r="B49" s="725" t="s">
        <v>88</v>
      </c>
      <c r="C49" s="711"/>
      <c r="D49" s="712">
        <v>85500</v>
      </c>
    </row>
    <row r="50" spans="2:4" ht="15">
      <c r="B50" s="725" t="s">
        <v>89</v>
      </c>
      <c r="C50" s="711"/>
      <c r="D50" s="712">
        <v>91000</v>
      </c>
    </row>
    <row r="51" spans="2:4" ht="15.75" thickBot="1">
      <c r="B51" s="729" t="s">
        <v>90</v>
      </c>
      <c r="C51" s="730"/>
      <c r="D51" s="731">
        <v>91000</v>
      </c>
    </row>
    <row r="52" spans="2:4" ht="16.5" thickBot="1">
      <c r="B52" s="716" t="s">
        <v>80</v>
      </c>
      <c r="C52" s="732"/>
      <c r="D52" s="718">
        <f>SUM(D42:D51)</f>
        <v>953527</v>
      </c>
    </row>
    <row r="53" spans="2:4" ht="15.75" thickBot="1">
      <c r="B53" s="4"/>
      <c r="C53" s="163"/>
      <c r="D53" s="163"/>
    </row>
    <row r="54" spans="2:4" ht="16.5" thickBot="1">
      <c r="B54" s="720" t="s">
        <v>91</v>
      </c>
      <c r="C54" s="733"/>
      <c r="D54" s="705"/>
    </row>
    <row r="55" spans="2:4" ht="15">
      <c r="B55" s="722" t="s">
        <v>92</v>
      </c>
      <c r="C55" s="734"/>
      <c r="D55" s="735">
        <v>147479</v>
      </c>
    </row>
    <row r="56" spans="2:4" ht="15.75" thickBot="1">
      <c r="B56" s="729" t="s">
        <v>93</v>
      </c>
      <c r="C56" s="736"/>
      <c r="D56" s="737">
        <v>575670</v>
      </c>
    </row>
    <row r="57" spans="2:4" ht="16.5" thickBot="1">
      <c r="B57" s="738" t="s">
        <v>80</v>
      </c>
      <c r="C57" s="739"/>
      <c r="D57" s="718">
        <f>SUM(D55:D56)</f>
        <v>723149</v>
      </c>
    </row>
  </sheetData>
  <mergeCells count="3">
    <mergeCell ref="C3:D3"/>
    <mergeCell ref="E3:F3"/>
    <mergeCell ref="G3:H3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I119"/>
  <sheetViews>
    <sheetView workbookViewId="0" topLeftCell="A1">
      <selection activeCell="I26" sqref="I26"/>
    </sheetView>
  </sheetViews>
  <sheetFormatPr defaultColWidth="9.00390625" defaultRowHeight="12.75"/>
  <cols>
    <col min="1" max="1" width="3.625" style="163" customWidth="1"/>
    <col min="2" max="2" width="30.75390625" style="163" customWidth="1"/>
    <col min="3" max="3" width="10.75390625" style="163" customWidth="1"/>
    <col min="4" max="4" width="12.875" style="163" customWidth="1"/>
    <col min="5" max="5" width="12.25390625" style="163" customWidth="1"/>
    <col min="6" max="7" width="10.75390625" style="163" customWidth="1"/>
    <col min="8" max="8" width="10.125" style="163" customWidth="1"/>
    <col min="9" max="9" width="9.75390625" style="163" customWidth="1"/>
    <col min="10" max="11" width="9.125" style="163" customWidth="1"/>
    <col min="12" max="12" width="13.75390625" style="163" customWidth="1"/>
    <col min="13" max="16384" width="9.125" style="163" customWidth="1"/>
  </cols>
  <sheetData>
    <row r="3" spans="2:7" s="740" customFormat="1" ht="20.25">
      <c r="B3" s="740" t="s">
        <v>94</v>
      </c>
      <c r="G3" s="741"/>
    </row>
    <row r="4" s="209" customFormat="1" ht="15">
      <c r="G4" s="742"/>
    </row>
    <row r="5" spans="2:8" s="209" customFormat="1" ht="15.75">
      <c r="B5" s="208" t="s">
        <v>95</v>
      </c>
      <c r="G5" s="742"/>
      <c r="H5" s="514" t="s">
        <v>824</v>
      </c>
    </row>
    <row r="6" spans="7:8" ht="15.75" thickBot="1">
      <c r="G6" s="743"/>
      <c r="H6" s="514" t="s">
        <v>96</v>
      </c>
    </row>
    <row r="7" spans="2:9" ht="16.5" thickBot="1">
      <c r="B7" s="744" t="s">
        <v>97</v>
      </c>
      <c r="C7" s="745"/>
      <c r="D7" s="746" t="s">
        <v>43</v>
      </c>
      <c r="E7" s="747"/>
      <c r="F7" s="746" t="s">
        <v>44</v>
      </c>
      <c r="G7" s="747"/>
      <c r="H7" s="748" t="s">
        <v>448</v>
      </c>
      <c r="I7" s="749"/>
    </row>
    <row r="8" spans="2:9" ht="16.5" thickBot="1">
      <c r="B8" s="670" t="s">
        <v>45</v>
      </c>
      <c r="C8" s="750" t="s">
        <v>46</v>
      </c>
      <c r="D8" s="674" t="s">
        <v>47</v>
      </c>
      <c r="E8" s="673" t="s">
        <v>46</v>
      </c>
      <c r="F8" s="674" t="s">
        <v>47</v>
      </c>
      <c r="G8" s="673" t="s">
        <v>46</v>
      </c>
      <c r="H8" s="672" t="s">
        <v>47</v>
      </c>
      <c r="I8" s="751"/>
    </row>
    <row r="9" spans="2:9" ht="15">
      <c r="B9" s="706" t="s">
        <v>579</v>
      </c>
      <c r="C9" s="752">
        <v>250</v>
      </c>
      <c r="D9" s="753">
        <v>168</v>
      </c>
      <c r="E9" s="754">
        <v>15</v>
      </c>
      <c r="F9" s="753">
        <v>50</v>
      </c>
      <c r="G9" s="755">
        <f aca="true" t="shared" si="0" ref="G9:H27">C9+E9</f>
        <v>265</v>
      </c>
      <c r="H9" s="681">
        <f t="shared" si="0"/>
        <v>218</v>
      </c>
      <c r="I9" s="756"/>
    </row>
    <row r="10" spans="2:9" ht="15">
      <c r="B10" s="710" t="s">
        <v>98</v>
      </c>
      <c r="C10" s="757">
        <v>148</v>
      </c>
      <c r="D10" s="684">
        <v>86</v>
      </c>
      <c r="E10" s="758">
        <v>10</v>
      </c>
      <c r="F10" s="684">
        <v>40</v>
      </c>
      <c r="G10" s="759">
        <f t="shared" si="0"/>
        <v>158</v>
      </c>
      <c r="H10" s="687">
        <f t="shared" si="0"/>
        <v>126</v>
      </c>
      <c r="I10" s="756"/>
    </row>
    <row r="11" spans="2:9" ht="15">
      <c r="B11" s="710" t="s">
        <v>99</v>
      </c>
      <c r="C11" s="757">
        <v>193</v>
      </c>
      <c r="D11" s="684">
        <v>176</v>
      </c>
      <c r="E11" s="758">
        <v>15</v>
      </c>
      <c r="F11" s="684">
        <v>20</v>
      </c>
      <c r="G11" s="759">
        <f t="shared" si="0"/>
        <v>208</v>
      </c>
      <c r="H11" s="687">
        <f t="shared" si="0"/>
        <v>196</v>
      </c>
      <c r="I11" s="756"/>
    </row>
    <row r="12" spans="2:9" ht="15">
      <c r="B12" s="710" t="s">
        <v>100</v>
      </c>
      <c r="C12" s="757">
        <v>178</v>
      </c>
      <c r="D12" s="684">
        <v>77</v>
      </c>
      <c r="E12" s="760">
        <v>15</v>
      </c>
      <c r="F12" s="684">
        <v>50</v>
      </c>
      <c r="G12" s="759">
        <f t="shared" si="0"/>
        <v>193</v>
      </c>
      <c r="H12" s="687">
        <f t="shared" si="0"/>
        <v>127</v>
      </c>
      <c r="I12" s="756"/>
    </row>
    <row r="13" spans="2:9" ht="15">
      <c r="B13" s="710" t="s">
        <v>101</v>
      </c>
      <c r="C13" s="757">
        <v>964</v>
      </c>
      <c r="D13" s="684">
        <v>522</v>
      </c>
      <c r="E13" s="760">
        <v>75</v>
      </c>
      <c r="F13" s="684">
        <v>40</v>
      </c>
      <c r="G13" s="759">
        <f t="shared" si="0"/>
        <v>1039</v>
      </c>
      <c r="H13" s="687">
        <f t="shared" si="0"/>
        <v>562</v>
      </c>
      <c r="I13" s="756"/>
    </row>
    <row r="14" spans="2:9" ht="15">
      <c r="B14" s="710" t="s">
        <v>102</v>
      </c>
      <c r="C14" s="757">
        <v>224</v>
      </c>
      <c r="D14" s="684">
        <v>91</v>
      </c>
      <c r="E14" s="758">
        <v>20</v>
      </c>
      <c r="F14" s="684">
        <v>40</v>
      </c>
      <c r="G14" s="759">
        <f t="shared" si="0"/>
        <v>244</v>
      </c>
      <c r="H14" s="687">
        <f t="shared" si="0"/>
        <v>131</v>
      </c>
      <c r="I14" s="756"/>
    </row>
    <row r="15" spans="2:9" ht="15">
      <c r="B15" s="710" t="s">
        <v>103</v>
      </c>
      <c r="C15" s="757">
        <v>1138</v>
      </c>
      <c r="D15" s="684">
        <v>626</v>
      </c>
      <c r="E15" s="758">
        <v>80</v>
      </c>
      <c r="F15" s="684">
        <v>40</v>
      </c>
      <c r="G15" s="759">
        <f t="shared" si="0"/>
        <v>1218</v>
      </c>
      <c r="H15" s="687">
        <f t="shared" si="0"/>
        <v>666</v>
      </c>
      <c r="I15" s="756"/>
    </row>
    <row r="16" spans="2:9" ht="15">
      <c r="B16" s="710" t="s">
        <v>104</v>
      </c>
      <c r="C16" s="757">
        <v>1248</v>
      </c>
      <c r="D16" s="684">
        <v>702</v>
      </c>
      <c r="E16" s="758">
        <v>85</v>
      </c>
      <c r="F16" s="684">
        <v>50</v>
      </c>
      <c r="G16" s="759">
        <f t="shared" si="0"/>
        <v>1333</v>
      </c>
      <c r="H16" s="687">
        <f t="shared" si="0"/>
        <v>752</v>
      </c>
      <c r="I16" s="756"/>
    </row>
    <row r="17" spans="2:9" ht="15">
      <c r="B17" s="710" t="s">
        <v>105</v>
      </c>
      <c r="C17" s="757">
        <v>1110</v>
      </c>
      <c r="D17" s="684">
        <v>573</v>
      </c>
      <c r="E17" s="758">
        <v>80</v>
      </c>
      <c r="F17" s="684">
        <v>50</v>
      </c>
      <c r="G17" s="759">
        <f t="shared" si="0"/>
        <v>1190</v>
      </c>
      <c r="H17" s="687">
        <f t="shared" si="0"/>
        <v>623</v>
      </c>
      <c r="I17" s="756"/>
    </row>
    <row r="18" spans="2:9" ht="15">
      <c r="B18" s="710" t="s">
        <v>106</v>
      </c>
      <c r="C18" s="757">
        <v>964</v>
      </c>
      <c r="D18" s="684">
        <v>588</v>
      </c>
      <c r="E18" s="758">
        <v>75</v>
      </c>
      <c r="F18" s="684">
        <v>40</v>
      </c>
      <c r="G18" s="759">
        <f t="shared" si="0"/>
        <v>1039</v>
      </c>
      <c r="H18" s="687">
        <f t="shared" si="0"/>
        <v>628</v>
      </c>
      <c r="I18" s="756"/>
    </row>
    <row r="19" spans="2:9" ht="15">
      <c r="B19" s="710" t="s">
        <v>107</v>
      </c>
      <c r="C19" s="757">
        <v>985</v>
      </c>
      <c r="D19" s="684">
        <v>488</v>
      </c>
      <c r="E19" s="758">
        <v>75</v>
      </c>
      <c r="F19" s="684">
        <v>461</v>
      </c>
      <c r="G19" s="759">
        <f t="shared" si="0"/>
        <v>1060</v>
      </c>
      <c r="H19" s="687">
        <f t="shared" si="0"/>
        <v>949</v>
      </c>
      <c r="I19" s="756"/>
    </row>
    <row r="20" spans="2:9" ht="15">
      <c r="B20" s="710" t="s">
        <v>108</v>
      </c>
      <c r="C20" s="757">
        <v>176</v>
      </c>
      <c r="D20" s="684">
        <v>111</v>
      </c>
      <c r="E20" s="758">
        <v>10</v>
      </c>
      <c r="F20" s="684">
        <v>21</v>
      </c>
      <c r="G20" s="759">
        <f t="shared" si="0"/>
        <v>186</v>
      </c>
      <c r="H20" s="687">
        <f t="shared" si="0"/>
        <v>132</v>
      </c>
      <c r="I20" s="756"/>
    </row>
    <row r="21" spans="2:9" ht="15">
      <c r="B21" s="710" t="s">
        <v>109</v>
      </c>
      <c r="C21" s="757">
        <v>0</v>
      </c>
      <c r="D21" s="684">
        <v>0</v>
      </c>
      <c r="E21" s="758">
        <v>0</v>
      </c>
      <c r="F21" s="684">
        <v>0</v>
      </c>
      <c r="G21" s="759">
        <f t="shared" si="0"/>
        <v>0</v>
      </c>
      <c r="H21" s="687">
        <f t="shared" si="0"/>
        <v>0</v>
      </c>
      <c r="I21" s="756"/>
    </row>
    <row r="22" spans="2:9" ht="15">
      <c r="B22" s="710" t="s">
        <v>110</v>
      </c>
      <c r="C22" s="757">
        <v>1401</v>
      </c>
      <c r="D22" s="684">
        <v>635</v>
      </c>
      <c r="E22" s="758">
        <v>90</v>
      </c>
      <c r="F22" s="684">
        <v>50</v>
      </c>
      <c r="G22" s="759">
        <f t="shared" si="0"/>
        <v>1491</v>
      </c>
      <c r="H22" s="687">
        <f t="shared" si="0"/>
        <v>685</v>
      </c>
      <c r="I22" s="756"/>
    </row>
    <row r="23" spans="2:9" ht="15">
      <c r="B23" s="710" t="s">
        <v>111</v>
      </c>
      <c r="C23" s="757">
        <v>400</v>
      </c>
      <c r="D23" s="684">
        <v>206</v>
      </c>
      <c r="E23" s="758">
        <v>30</v>
      </c>
      <c r="F23" s="684">
        <v>440</v>
      </c>
      <c r="G23" s="759">
        <f t="shared" si="0"/>
        <v>430</v>
      </c>
      <c r="H23" s="687">
        <f t="shared" si="0"/>
        <v>646</v>
      </c>
      <c r="I23" s="756"/>
    </row>
    <row r="24" spans="2:9" ht="15">
      <c r="B24" s="710" t="s">
        <v>112</v>
      </c>
      <c r="C24" s="757">
        <v>1067</v>
      </c>
      <c r="D24" s="684">
        <v>736</v>
      </c>
      <c r="E24" s="758">
        <v>80</v>
      </c>
      <c r="F24" s="684">
        <v>50</v>
      </c>
      <c r="G24" s="759">
        <f t="shared" si="0"/>
        <v>1147</v>
      </c>
      <c r="H24" s="687">
        <f t="shared" si="0"/>
        <v>786</v>
      </c>
      <c r="I24" s="756"/>
    </row>
    <row r="25" spans="2:9" ht="15">
      <c r="B25" s="710" t="s">
        <v>113</v>
      </c>
      <c r="C25" s="757">
        <v>689</v>
      </c>
      <c r="D25" s="684">
        <v>476</v>
      </c>
      <c r="E25" s="758">
        <v>35</v>
      </c>
      <c r="F25" s="684">
        <v>140</v>
      </c>
      <c r="G25" s="759">
        <f t="shared" si="0"/>
        <v>724</v>
      </c>
      <c r="H25" s="687">
        <f t="shared" si="0"/>
        <v>616</v>
      </c>
      <c r="I25" s="756"/>
    </row>
    <row r="26" spans="2:9" ht="15.75" thickBot="1">
      <c r="B26" s="761" t="s">
        <v>114</v>
      </c>
      <c r="C26" s="762">
        <v>579</v>
      </c>
      <c r="D26" s="693">
        <v>283</v>
      </c>
      <c r="E26" s="763">
        <v>30</v>
      </c>
      <c r="F26" s="764">
        <v>50</v>
      </c>
      <c r="G26" s="765">
        <f t="shared" si="0"/>
        <v>609</v>
      </c>
      <c r="H26" s="690">
        <f t="shared" si="0"/>
        <v>333</v>
      </c>
      <c r="I26" s="756"/>
    </row>
    <row r="27" spans="2:9" s="697" customFormat="1" ht="16.5" thickBot="1">
      <c r="B27" s="766" t="s">
        <v>448</v>
      </c>
      <c r="C27" s="767">
        <f>SUM(C9:C26)</f>
        <v>11714</v>
      </c>
      <c r="D27" s="768">
        <f>SUM(D9:D26)</f>
        <v>6544</v>
      </c>
      <c r="E27" s="769">
        <f>SUM(E9:E26)</f>
        <v>820</v>
      </c>
      <c r="F27" s="768">
        <f>SUM(F9:F26)</f>
        <v>1632</v>
      </c>
      <c r="G27" s="770">
        <f t="shared" si="0"/>
        <v>12534</v>
      </c>
      <c r="H27" s="771">
        <f t="shared" si="0"/>
        <v>8176</v>
      </c>
      <c r="I27" s="772"/>
    </row>
    <row r="28" s="209" customFormat="1" ht="15" hidden="1">
      <c r="G28" s="742"/>
    </row>
    <row r="29" ht="15">
      <c r="G29" s="743"/>
    </row>
    <row r="30" spans="3:7" ht="15.75" thickBot="1">
      <c r="C30" s="773"/>
      <c r="D30" s="773"/>
      <c r="E30" s="773"/>
      <c r="F30" s="773"/>
      <c r="G30" s="743"/>
    </row>
    <row r="31" spans="2:8" ht="16.5" thickBot="1">
      <c r="B31" s="744" t="s">
        <v>115</v>
      </c>
      <c r="C31" s="745"/>
      <c r="D31" s="746" t="s">
        <v>43</v>
      </c>
      <c r="E31" s="747"/>
      <c r="F31" s="746" t="s">
        <v>44</v>
      </c>
      <c r="G31" s="747"/>
      <c r="H31" s="748" t="s">
        <v>448</v>
      </c>
    </row>
    <row r="32" spans="2:8" ht="16.5" thickBot="1">
      <c r="B32" s="670" t="s">
        <v>45</v>
      </c>
      <c r="C32" s="750" t="s">
        <v>46</v>
      </c>
      <c r="D32" s="674" t="s">
        <v>47</v>
      </c>
      <c r="E32" s="673" t="s">
        <v>46</v>
      </c>
      <c r="F32" s="674" t="s">
        <v>47</v>
      </c>
      <c r="G32" s="673" t="s">
        <v>46</v>
      </c>
      <c r="H32" s="672" t="s">
        <v>47</v>
      </c>
    </row>
    <row r="33" spans="2:8" ht="15">
      <c r="B33" s="774" t="s">
        <v>579</v>
      </c>
      <c r="C33" s="752">
        <v>520</v>
      </c>
      <c r="D33" s="753">
        <v>231</v>
      </c>
      <c r="E33" s="754">
        <v>90</v>
      </c>
      <c r="F33" s="775">
        <v>55</v>
      </c>
      <c r="G33" s="755">
        <f aca="true" t="shared" si="1" ref="G33:G50">C33+E33</f>
        <v>610</v>
      </c>
      <c r="H33" s="776">
        <f aca="true" t="shared" si="2" ref="H33:H50">SUM(D33+F33)</f>
        <v>286</v>
      </c>
    </row>
    <row r="34" spans="2:8" ht="15">
      <c r="B34" s="710" t="s">
        <v>98</v>
      </c>
      <c r="C34" s="757">
        <v>330</v>
      </c>
      <c r="D34" s="684">
        <v>111</v>
      </c>
      <c r="E34" s="758">
        <v>68</v>
      </c>
      <c r="F34" s="777">
        <v>40</v>
      </c>
      <c r="G34" s="759">
        <f t="shared" si="1"/>
        <v>398</v>
      </c>
      <c r="H34" s="778">
        <f t="shared" si="2"/>
        <v>151</v>
      </c>
    </row>
    <row r="35" spans="2:8" ht="15">
      <c r="B35" s="710" t="s">
        <v>99</v>
      </c>
      <c r="C35" s="757">
        <v>555</v>
      </c>
      <c r="D35" s="684">
        <v>212</v>
      </c>
      <c r="E35" s="758">
        <v>65</v>
      </c>
      <c r="F35" s="777">
        <v>15</v>
      </c>
      <c r="G35" s="759">
        <f t="shared" si="1"/>
        <v>620</v>
      </c>
      <c r="H35" s="778">
        <f t="shared" si="2"/>
        <v>227</v>
      </c>
    </row>
    <row r="36" spans="2:8" ht="15">
      <c r="B36" s="710" t="s">
        <v>100</v>
      </c>
      <c r="C36" s="757">
        <v>640</v>
      </c>
      <c r="D36" s="684">
        <v>219</v>
      </c>
      <c r="E36" s="760">
        <v>102</v>
      </c>
      <c r="F36" s="777">
        <v>55</v>
      </c>
      <c r="G36" s="759">
        <f t="shared" si="1"/>
        <v>742</v>
      </c>
      <c r="H36" s="778">
        <f t="shared" si="2"/>
        <v>274</v>
      </c>
    </row>
    <row r="37" spans="2:8" ht="15">
      <c r="B37" s="710" t="s">
        <v>101</v>
      </c>
      <c r="C37" s="757">
        <v>1349</v>
      </c>
      <c r="D37" s="684">
        <v>510</v>
      </c>
      <c r="E37" s="760">
        <v>120</v>
      </c>
      <c r="F37" s="777">
        <v>40</v>
      </c>
      <c r="G37" s="759">
        <f t="shared" si="1"/>
        <v>1469</v>
      </c>
      <c r="H37" s="778">
        <f t="shared" si="2"/>
        <v>550</v>
      </c>
    </row>
    <row r="38" spans="2:8" ht="15">
      <c r="B38" s="710" t="s">
        <v>102</v>
      </c>
      <c r="C38" s="757">
        <v>820</v>
      </c>
      <c r="D38" s="684">
        <v>379</v>
      </c>
      <c r="E38" s="758">
        <v>64</v>
      </c>
      <c r="F38" s="777">
        <v>40</v>
      </c>
      <c r="G38" s="759">
        <f t="shared" si="1"/>
        <v>884</v>
      </c>
      <c r="H38" s="778">
        <f t="shared" si="2"/>
        <v>419</v>
      </c>
    </row>
    <row r="39" spans="2:8" ht="15">
      <c r="B39" s="710" t="s">
        <v>103</v>
      </c>
      <c r="C39" s="757">
        <v>1387</v>
      </c>
      <c r="D39" s="684">
        <v>518</v>
      </c>
      <c r="E39" s="758">
        <v>103</v>
      </c>
      <c r="F39" s="777">
        <v>40</v>
      </c>
      <c r="G39" s="759">
        <f t="shared" si="1"/>
        <v>1490</v>
      </c>
      <c r="H39" s="778">
        <f t="shared" si="2"/>
        <v>558</v>
      </c>
    </row>
    <row r="40" spans="2:8" ht="15">
      <c r="B40" s="710" t="s">
        <v>104</v>
      </c>
      <c r="C40" s="757">
        <v>1617</v>
      </c>
      <c r="D40" s="684">
        <v>634</v>
      </c>
      <c r="E40" s="758">
        <v>99</v>
      </c>
      <c r="F40" s="777">
        <v>45</v>
      </c>
      <c r="G40" s="759">
        <f t="shared" si="1"/>
        <v>1716</v>
      </c>
      <c r="H40" s="778">
        <f t="shared" si="2"/>
        <v>679</v>
      </c>
    </row>
    <row r="41" spans="2:8" ht="15">
      <c r="B41" s="710" t="s">
        <v>105</v>
      </c>
      <c r="C41" s="757">
        <v>1635</v>
      </c>
      <c r="D41" s="684">
        <v>577</v>
      </c>
      <c r="E41" s="758">
        <v>112</v>
      </c>
      <c r="F41" s="777">
        <v>45</v>
      </c>
      <c r="G41" s="759">
        <f t="shared" si="1"/>
        <v>1747</v>
      </c>
      <c r="H41" s="778">
        <f t="shared" si="2"/>
        <v>622</v>
      </c>
    </row>
    <row r="42" spans="2:8" ht="15">
      <c r="B42" s="710" t="s">
        <v>106</v>
      </c>
      <c r="C42" s="757">
        <v>1420</v>
      </c>
      <c r="D42" s="684">
        <v>421</v>
      </c>
      <c r="E42" s="758">
        <v>100</v>
      </c>
      <c r="F42" s="777">
        <v>50</v>
      </c>
      <c r="G42" s="759">
        <f t="shared" si="1"/>
        <v>1520</v>
      </c>
      <c r="H42" s="778">
        <f t="shared" si="2"/>
        <v>471</v>
      </c>
    </row>
    <row r="43" spans="2:8" ht="15">
      <c r="B43" s="710" t="s">
        <v>107</v>
      </c>
      <c r="C43" s="757">
        <v>1824</v>
      </c>
      <c r="D43" s="684">
        <v>717</v>
      </c>
      <c r="E43" s="758">
        <v>120</v>
      </c>
      <c r="F43" s="777">
        <v>55</v>
      </c>
      <c r="G43" s="759">
        <f t="shared" si="1"/>
        <v>1944</v>
      </c>
      <c r="H43" s="778">
        <f t="shared" si="2"/>
        <v>772</v>
      </c>
    </row>
    <row r="44" spans="2:8" ht="15">
      <c r="B44" s="710" t="s">
        <v>108</v>
      </c>
      <c r="C44" s="757">
        <v>0</v>
      </c>
      <c r="D44" s="684">
        <v>0</v>
      </c>
      <c r="E44" s="758">
        <v>0</v>
      </c>
      <c r="F44" s="777">
        <v>0</v>
      </c>
      <c r="G44" s="759">
        <f t="shared" si="1"/>
        <v>0</v>
      </c>
      <c r="H44" s="778">
        <f t="shared" si="2"/>
        <v>0</v>
      </c>
    </row>
    <row r="45" spans="2:8" ht="15">
      <c r="B45" s="710" t="s">
        <v>109</v>
      </c>
      <c r="C45" s="757">
        <v>434</v>
      </c>
      <c r="D45" s="684">
        <v>213</v>
      </c>
      <c r="E45" s="758">
        <v>65</v>
      </c>
      <c r="F45" s="777">
        <v>48</v>
      </c>
      <c r="G45" s="759">
        <f t="shared" si="1"/>
        <v>499</v>
      </c>
      <c r="H45" s="778">
        <f t="shared" si="2"/>
        <v>261</v>
      </c>
    </row>
    <row r="46" spans="2:8" ht="15">
      <c r="B46" s="710" t="s">
        <v>110</v>
      </c>
      <c r="C46" s="757">
        <v>1430</v>
      </c>
      <c r="D46" s="684">
        <v>463</v>
      </c>
      <c r="E46" s="758">
        <v>132</v>
      </c>
      <c r="F46" s="777">
        <v>45</v>
      </c>
      <c r="G46" s="759">
        <f t="shared" si="1"/>
        <v>1562</v>
      </c>
      <c r="H46" s="778">
        <f t="shared" si="2"/>
        <v>508</v>
      </c>
    </row>
    <row r="47" spans="2:8" ht="15">
      <c r="B47" s="710" t="s">
        <v>111</v>
      </c>
      <c r="C47" s="757">
        <v>804</v>
      </c>
      <c r="D47" s="684">
        <v>241</v>
      </c>
      <c r="E47" s="758">
        <v>93</v>
      </c>
      <c r="F47" s="777">
        <v>20</v>
      </c>
      <c r="G47" s="759">
        <f t="shared" si="1"/>
        <v>897</v>
      </c>
      <c r="H47" s="778">
        <f t="shared" si="2"/>
        <v>261</v>
      </c>
    </row>
    <row r="48" spans="2:8" ht="15">
      <c r="B48" s="710" t="s">
        <v>112</v>
      </c>
      <c r="C48" s="757">
        <v>1460</v>
      </c>
      <c r="D48" s="684">
        <v>501</v>
      </c>
      <c r="E48" s="758">
        <v>167</v>
      </c>
      <c r="F48" s="777">
        <v>40</v>
      </c>
      <c r="G48" s="759">
        <f t="shared" si="1"/>
        <v>1627</v>
      </c>
      <c r="H48" s="778">
        <f t="shared" si="2"/>
        <v>541</v>
      </c>
    </row>
    <row r="49" spans="2:8" ht="15">
      <c r="B49" s="761" t="s">
        <v>113</v>
      </c>
      <c r="C49" s="757">
        <v>1195</v>
      </c>
      <c r="D49" s="684">
        <v>463</v>
      </c>
      <c r="E49" s="758">
        <v>98</v>
      </c>
      <c r="F49" s="777">
        <v>20</v>
      </c>
      <c r="G49" s="759">
        <f t="shared" si="1"/>
        <v>1293</v>
      </c>
      <c r="H49" s="778">
        <f t="shared" si="2"/>
        <v>483</v>
      </c>
    </row>
    <row r="50" spans="2:8" ht="15.75" thickBot="1">
      <c r="B50" s="710" t="s">
        <v>114</v>
      </c>
      <c r="C50" s="762">
        <v>1124</v>
      </c>
      <c r="D50" s="693">
        <v>437</v>
      </c>
      <c r="E50" s="779">
        <v>105</v>
      </c>
      <c r="F50" s="780">
        <v>55</v>
      </c>
      <c r="G50" s="781">
        <f t="shared" si="1"/>
        <v>1229</v>
      </c>
      <c r="H50" s="782">
        <f t="shared" si="2"/>
        <v>492</v>
      </c>
    </row>
    <row r="51" spans="2:8" s="697" customFormat="1" ht="16.5" thickBot="1">
      <c r="B51" s="766" t="s">
        <v>448</v>
      </c>
      <c r="C51" s="770">
        <f aca="true" t="shared" si="3" ref="C51:H51">SUM(C33:C50)</f>
        <v>18544</v>
      </c>
      <c r="D51" s="768">
        <f t="shared" si="3"/>
        <v>6847</v>
      </c>
      <c r="E51" s="769">
        <f t="shared" si="3"/>
        <v>1703</v>
      </c>
      <c r="F51" s="783">
        <f t="shared" si="3"/>
        <v>708</v>
      </c>
      <c r="G51" s="784">
        <f t="shared" si="3"/>
        <v>20247</v>
      </c>
      <c r="H51" s="785">
        <f t="shared" si="3"/>
        <v>7555</v>
      </c>
    </row>
    <row r="54" ht="15">
      <c r="H54" s="514" t="s">
        <v>824</v>
      </c>
    </row>
    <row r="55" spans="6:8" ht="16.5" thickBot="1">
      <c r="F55" s="749"/>
      <c r="H55" s="514" t="s">
        <v>116</v>
      </c>
    </row>
    <row r="56" spans="2:8" ht="16.5" thickBot="1">
      <c r="B56" s="744" t="s">
        <v>117</v>
      </c>
      <c r="C56" s="745"/>
      <c r="D56" s="746" t="s">
        <v>43</v>
      </c>
      <c r="E56" s="747"/>
      <c r="F56" s="746" t="s">
        <v>44</v>
      </c>
      <c r="G56" s="747"/>
      <c r="H56" s="748" t="s">
        <v>448</v>
      </c>
    </row>
    <row r="57" spans="2:8" ht="16.5" thickBot="1">
      <c r="B57" s="670" t="s">
        <v>45</v>
      </c>
      <c r="C57" s="750" t="s">
        <v>46</v>
      </c>
      <c r="D57" s="674" t="s">
        <v>47</v>
      </c>
      <c r="E57" s="673" t="s">
        <v>46</v>
      </c>
      <c r="F57" s="674" t="s">
        <v>47</v>
      </c>
      <c r="G57" s="673" t="s">
        <v>46</v>
      </c>
      <c r="H57" s="672" t="s">
        <v>47</v>
      </c>
    </row>
    <row r="58" spans="2:8" ht="15">
      <c r="B58" s="786" t="s">
        <v>118</v>
      </c>
      <c r="C58" s="752">
        <v>13466</v>
      </c>
      <c r="D58" s="753">
        <v>6402</v>
      </c>
      <c r="E58" s="755">
        <v>1720</v>
      </c>
      <c r="F58" s="753">
        <v>400</v>
      </c>
      <c r="G58" s="787">
        <f aca="true" t="shared" si="4" ref="G58:H60">SUM(C58+E58)</f>
        <v>15186</v>
      </c>
      <c r="H58" s="681">
        <f t="shared" si="4"/>
        <v>6802</v>
      </c>
    </row>
    <row r="59" spans="2:8" ht="15">
      <c r="B59" s="788" t="s">
        <v>119</v>
      </c>
      <c r="C59" s="757">
        <v>5271</v>
      </c>
      <c r="D59" s="684">
        <v>1635</v>
      </c>
      <c r="E59" s="759">
        <v>850</v>
      </c>
      <c r="F59" s="684">
        <v>340</v>
      </c>
      <c r="G59" s="789">
        <f t="shared" si="4"/>
        <v>6121</v>
      </c>
      <c r="H59" s="687">
        <f t="shared" si="4"/>
        <v>1975</v>
      </c>
    </row>
    <row r="60" spans="2:8" ht="15.75" thickBot="1">
      <c r="B60" s="788" t="s">
        <v>93</v>
      </c>
      <c r="C60" s="762">
        <v>9422</v>
      </c>
      <c r="D60" s="693">
        <v>3766</v>
      </c>
      <c r="E60" s="781">
        <v>1450</v>
      </c>
      <c r="F60" s="693">
        <v>340</v>
      </c>
      <c r="G60" s="790">
        <f t="shared" si="4"/>
        <v>10872</v>
      </c>
      <c r="H60" s="690">
        <f t="shared" si="4"/>
        <v>4106</v>
      </c>
    </row>
    <row r="61" spans="2:8" s="697" customFormat="1" ht="16.5" thickBot="1">
      <c r="B61" s="766" t="s">
        <v>448</v>
      </c>
      <c r="C61" s="791">
        <f aca="true" t="shared" si="5" ref="C61:H61">SUM(C58:C60)</f>
        <v>28159</v>
      </c>
      <c r="D61" s="768">
        <f t="shared" si="5"/>
        <v>11803</v>
      </c>
      <c r="E61" s="770">
        <f t="shared" si="5"/>
        <v>4020</v>
      </c>
      <c r="F61" s="768">
        <f t="shared" si="5"/>
        <v>1080</v>
      </c>
      <c r="G61" s="767">
        <f t="shared" si="5"/>
        <v>32179</v>
      </c>
      <c r="H61" s="771">
        <f t="shared" si="5"/>
        <v>12883</v>
      </c>
    </row>
    <row r="63" ht="16.5" thickBot="1">
      <c r="F63" s="749"/>
    </row>
    <row r="64" spans="2:8" ht="16.5" thickBot="1">
      <c r="B64" s="667" t="s">
        <v>120</v>
      </c>
      <c r="C64" s="792"/>
      <c r="D64" s="669" t="s">
        <v>43</v>
      </c>
      <c r="E64" s="668"/>
      <c r="F64" s="669" t="s">
        <v>44</v>
      </c>
      <c r="G64" s="668"/>
      <c r="H64" s="748" t="s">
        <v>448</v>
      </c>
    </row>
    <row r="65" spans="2:8" ht="16.5" thickBot="1">
      <c r="B65" s="793" t="s">
        <v>45</v>
      </c>
      <c r="C65" s="794" t="s">
        <v>46</v>
      </c>
      <c r="D65" s="795" t="s">
        <v>47</v>
      </c>
      <c r="E65" s="796" t="s">
        <v>46</v>
      </c>
      <c r="F65" s="797" t="s">
        <v>47</v>
      </c>
      <c r="G65" s="798" t="s">
        <v>46</v>
      </c>
      <c r="H65" s="799" t="s">
        <v>47</v>
      </c>
    </row>
    <row r="66" spans="2:8" ht="15">
      <c r="B66" s="786" t="s">
        <v>566</v>
      </c>
      <c r="C66" s="800">
        <v>10079</v>
      </c>
      <c r="D66" s="677">
        <v>3026</v>
      </c>
      <c r="E66" s="801">
        <v>1890</v>
      </c>
      <c r="F66" s="677">
        <v>1260</v>
      </c>
      <c r="G66" s="801">
        <f>SUM(C66+E66)</f>
        <v>11969</v>
      </c>
      <c r="H66" s="802">
        <f>SUM(D66+F66)</f>
        <v>4286</v>
      </c>
    </row>
    <row r="67" spans="2:8" ht="15.75" thickBot="1">
      <c r="B67" s="788" t="s">
        <v>92</v>
      </c>
      <c r="C67" s="803">
        <v>3400</v>
      </c>
      <c r="D67" s="764">
        <v>1330</v>
      </c>
      <c r="E67" s="781">
        <v>950</v>
      </c>
      <c r="F67" s="693">
        <v>350</v>
      </c>
      <c r="G67" s="781">
        <f>SUM(C67+E67)</f>
        <v>4350</v>
      </c>
      <c r="H67" s="782">
        <f>SUM(D67+F67)</f>
        <v>1680</v>
      </c>
    </row>
    <row r="68" spans="2:8" s="697" customFormat="1" ht="16.5" thickBot="1">
      <c r="B68" s="766" t="s">
        <v>448</v>
      </c>
      <c r="C68" s="804">
        <f>SUM(C66:C67)</f>
        <v>13479</v>
      </c>
      <c r="D68" s="805">
        <f>SUM(D66:D67)</f>
        <v>4356</v>
      </c>
      <c r="E68" s="791">
        <f>SUM(E66:E67)</f>
        <v>2840</v>
      </c>
      <c r="F68" s="806">
        <f>SUM(F66:F67)</f>
        <v>1610</v>
      </c>
      <c r="G68" s="770">
        <f>SUM(G66:G67)</f>
        <v>16319</v>
      </c>
      <c r="H68" s="807">
        <f>SUM(D68+F68)</f>
        <v>5966</v>
      </c>
    </row>
    <row r="69" ht="15">
      <c r="G69" s="743"/>
    </row>
    <row r="70" ht="15.75" thickBot="1">
      <c r="G70" s="743"/>
    </row>
    <row r="71" spans="2:8" ht="16.5" thickBot="1">
      <c r="B71" s="667" t="s">
        <v>121</v>
      </c>
      <c r="C71" s="745"/>
      <c r="D71" s="746" t="s">
        <v>43</v>
      </c>
      <c r="E71" s="747"/>
      <c r="F71" s="746" t="s">
        <v>44</v>
      </c>
      <c r="G71" s="747"/>
      <c r="H71" s="748" t="s">
        <v>448</v>
      </c>
    </row>
    <row r="72" spans="2:8" ht="16.5" thickBot="1">
      <c r="B72" s="670" t="s">
        <v>45</v>
      </c>
      <c r="C72" s="750" t="s">
        <v>46</v>
      </c>
      <c r="D72" s="674" t="s">
        <v>47</v>
      </c>
      <c r="E72" s="673" t="s">
        <v>46</v>
      </c>
      <c r="F72" s="674" t="s">
        <v>47</v>
      </c>
      <c r="G72" s="673" t="s">
        <v>46</v>
      </c>
      <c r="H72" s="672" t="s">
        <v>47</v>
      </c>
    </row>
    <row r="73" spans="2:8" ht="15">
      <c r="B73" s="706" t="s">
        <v>579</v>
      </c>
      <c r="C73" s="752">
        <v>4130</v>
      </c>
      <c r="D73" s="753">
        <v>1660</v>
      </c>
      <c r="E73" s="755">
        <v>1077</v>
      </c>
      <c r="F73" s="753">
        <v>339</v>
      </c>
      <c r="G73" s="755">
        <f aca="true" t="shared" si="6" ref="G73:H90">C73+E73</f>
        <v>5207</v>
      </c>
      <c r="H73" s="681">
        <f t="shared" si="6"/>
        <v>1999</v>
      </c>
    </row>
    <row r="74" spans="2:8" ht="15">
      <c r="B74" s="710" t="s">
        <v>98</v>
      </c>
      <c r="C74" s="757">
        <v>1019</v>
      </c>
      <c r="D74" s="684">
        <v>614</v>
      </c>
      <c r="E74" s="759">
        <v>277</v>
      </c>
      <c r="F74" s="684">
        <v>78</v>
      </c>
      <c r="G74" s="759">
        <f t="shared" si="6"/>
        <v>1296</v>
      </c>
      <c r="H74" s="687">
        <f t="shared" si="6"/>
        <v>692</v>
      </c>
    </row>
    <row r="75" spans="2:8" ht="15">
      <c r="B75" s="710" t="s">
        <v>99</v>
      </c>
      <c r="C75" s="757">
        <v>2723</v>
      </c>
      <c r="D75" s="684">
        <v>1488</v>
      </c>
      <c r="E75" s="759">
        <v>715</v>
      </c>
      <c r="F75" s="684">
        <v>165</v>
      </c>
      <c r="G75" s="759">
        <f t="shared" si="6"/>
        <v>3438</v>
      </c>
      <c r="H75" s="687">
        <f t="shared" si="6"/>
        <v>1653</v>
      </c>
    </row>
    <row r="76" spans="2:8" ht="15">
      <c r="B76" s="710" t="s">
        <v>100</v>
      </c>
      <c r="C76" s="757">
        <v>3889</v>
      </c>
      <c r="D76" s="684">
        <v>1944</v>
      </c>
      <c r="E76" s="808">
        <v>1016</v>
      </c>
      <c r="F76" s="684">
        <v>277</v>
      </c>
      <c r="G76" s="759">
        <f t="shared" si="6"/>
        <v>4905</v>
      </c>
      <c r="H76" s="687">
        <f t="shared" si="6"/>
        <v>2221</v>
      </c>
    </row>
    <row r="77" spans="2:8" ht="15">
      <c r="B77" s="710" t="s">
        <v>101</v>
      </c>
      <c r="C77" s="757">
        <v>13162</v>
      </c>
      <c r="D77" s="684">
        <v>5539</v>
      </c>
      <c r="E77" s="808">
        <v>3355</v>
      </c>
      <c r="F77" s="684">
        <v>940</v>
      </c>
      <c r="G77" s="759">
        <f t="shared" si="6"/>
        <v>16517</v>
      </c>
      <c r="H77" s="687">
        <f t="shared" si="6"/>
        <v>6479</v>
      </c>
    </row>
    <row r="78" spans="2:8" ht="15">
      <c r="B78" s="710" t="s">
        <v>102</v>
      </c>
      <c r="C78" s="757">
        <v>5872</v>
      </c>
      <c r="D78" s="684">
        <v>2658</v>
      </c>
      <c r="E78" s="759">
        <v>1529</v>
      </c>
      <c r="F78" s="684">
        <v>570</v>
      </c>
      <c r="G78" s="759">
        <f t="shared" si="6"/>
        <v>7401</v>
      </c>
      <c r="H78" s="687">
        <f t="shared" si="6"/>
        <v>3228</v>
      </c>
    </row>
    <row r="79" spans="2:8" ht="15">
      <c r="B79" s="710" t="s">
        <v>103</v>
      </c>
      <c r="C79" s="757">
        <v>11343</v>
      </c>
      <c r="D79" s="684">
        <v>4606</v>
      </c>
      <c r="E79" s="759">
        <v>2921</v>
      </c>
      <c r="F79" s="684">
        <v>890</v>
      </c>
      <c r="G79" s="759">
        <f t="shared" si="6"/>
        <v>14264</v>
      </c>
      <c r="H79" s="687">
        <f t="shared" si="6"/>
        <v>5496</v>
      </c>
    </row>
    <row r="80" spans="2:8" ht="15">
      <c r="B80" s="710" t="s">
        <v>104</v>
      </c>
      <c r="C80" s="757">
        <v>13304</v>
      </c>
      <c r="D80" s="684">
        <v>5494</v>
      </c>
      <c r="E80" s="759">
        <v>3478</v>
      </c>
      <c r="F80" s="684">
        <v>960</v>
      </c>
      <c r="G80" s="759">
        <f t="shared" si="6"/>
        <v>16782</v>
      </c>
      <c r="H80" s="687">
        <f t="shared" si="6"/>
        <v>6454</v>
      </c>
    </row>
    <row r="81" spans="2:8" ht="15">
      <c r="B81" s="710" t="s">
        <v>105</v>
      </c>
      <c r="C81" s="757">
        <v>13534</v>
      </c>
      <c r="D81" s="684">
        <v>5250</v>
      </c>
      <c r="E81" s="759">
        <v>3485</v>
      </c>
      <c r="F81" s="684">
        <v>940</v>
      </c>
      <c r="G81" s="759">
        <f t="shared" si="6"/>
        <v>17019</v>
      </c>
      <c r="H81" s="687">
        <f t="shared" si="6"/>
        <v>6190</v>
      </c>
    </row>
    <row r="82" spans="2:8" ht="15">
      <c r="B82" s="710" t="s">
        <v>106</v>
      </c>
      <c r="C82" s="757">
        <v>15572</v>
      </c>
      <c r="D82" s="684">
        <v>6176</v>
      </c>
      <c r="E82" s="759">
        <v>4045</v>
      </c>
      <c r="F82" s="684">
        <v>1040</v>
      </c>
      <c r="G82" s="759">
        <f t="shared" si="6"/>
        <v>19617</v>
      </c>
      <c r="H82" s="687">
        <f t="shared" si="6"/>
        <v>7216</v>
      </c>
    </row>
    <row r="83" spans="2:8" ht="15">
      <c r="B83" s="710" t="s">
        <v>107</v>
      </c>
      <c r="C83" s="757">
        <v>13892</v>
      </c>
      <c r="D83" s="684">
        <v>5472</v>
      </c>
      <c r="E83" s="759">
        <v>3661</v>
      </c>
      <c r="F83" s="684">
        <v>4990</v>
      </c>
      <c r="G83" s="759">
        <f t="shared" si="6"/>
        <v>17553</v>
      </c>
      <c r="H83" s="687">
        <f t="shared" si="6"/>
        <v>10462</v>
      </c>
    </row>
    <row r="84" spans="2:8" ht="15">
      <c r="B84" s="710" t="s">
        <v>108</v>
      </c>
      <c r="C84" s="757">
        <v>1078</v>
      </c>
      <c r="D84" s="684">
        <v>656</v>
      </c>
      <c r="E84" s="759">
        <v>293</v>
      </c>
      <c r="F84" s="684">
        <v>79</v>
      </c>
      <c r="G84" s="759">
        <f t="shared" si="6"/>
        <v>1371</v>
      </c>
      <c r="H84" s="687">
        <f t="shared" si="6"/>
        <v>735</v>
      </c>
    </row>
    <row r="85" spans="2:8" ht="15">
      <c r="B85" s="710" t="s">
        <v>109</v>
      </c>
      <c r="C85" s="757">
        <v>2773</v>
      </c>
      <c r="D85" s="684">
        <v>1277</v>
      </c>
      <c r="E85" s="759">
        <v>745</v>
      </c>
      <c r="F85" s="684">
        <v>203</v>
      </c>
      <c r="G85" s="759">
        <f t="shared" si="6"/>
        <v>3518</v>
      </c>
      <c r="H85" s="687">
        <f t="shared" si="6"/>
        <v>1480</v>
      </c>
    </row>
    <row r="86" spans="2:8" ht="15">
      <c r="B86" s="710" t="s">
        <v>110</v>
      </c>
      <c r="C86" s="757">
        <v>15989</v>
      </c>
      <c r="D86" s="684">
        <v>5726</v>
      </c>
      <c r="E86" s="759">
        <v>4217</v>
      </c>
      <c r="F86" s="684">
        <v>2420</v>
      </c>
      <c r="G86" s="759">
        <f t="shared" si="6"/>
        <v>20206</v>
      </c>
      <c r="H86" s="687">
        <f t="shared" si="6"/>
        <v>8146</v>
      </c>
    </row>
    <row r="87" spans="2:8" ht="15">
      <c r="B87" s="710" t="s">
        <v>111</v>
      </c>
      <c r="C87" s="757">
        <v>6271</v>
      </c>
      <c r="D87" s="684">
        <v>2938</v>
      </c>
      <c r="E87" s="759">
        <v>1653</v>
      </c>
      <c r="F87" s="684">
        <v>1642</v>
      </c>
      <c r="G87" s="759">
        <f t="shared" si="6"/>
        <v>7924</v>
      </c>
      <c r="H87" s="687">
        <f t="shared" si="6"/>
        <v>4580</v>
      </c>
    </row>
    <row r="88" spans="2:8" ht="15">
      <c r="B88" s="710" t="s">
        <v>112</v>
      </c>
      <c r="C88" s="757">
        <v>13550</v>
      </c>
      <c r="D88" s="684">
        <v>5217</v>
      </c>
      <c r="E88" s="759">
        <v>3492</v>
      </c>
      <c r="F88" s="684">
        <v>1220</v>
      </c>
      <c r="G88" s="759">
        <f t="shared" si="6"/>
        <v>17042</v>
      </c>
      <c r="H88" s="687">
        <f t="shared" si="6"/>
        <v>6437</v>
      </c>
    </row>
    <row r="89" spans="2:8" ht="15">
      <c r="B89" s="710" t="s">
        <v>113</v>
      </c>
      <c r="C89" s="757">
        <v>8112</v>
      </c>
      <c r="D89" s="684">
        <v>3555</v>
      </c>
      <c r="E89" s="759">
        <v>2094</v>
      </c>
      <c r="F89" s="684">
        <v>650</v>
      </c>
      <c r="G89" s="759">
        <f t="shared" si="6"/>
        <v>10206</v>
      </c>
      <c r="H89" s="687">
        <f t="shared" si="6"/>
        <v>4205</v>
      </c>
    </row>
    <row r="90" spans="2:8" ht="15">
      <c r="B90" s="710" t="s">
        <v>114</v>
      </c>
      <c r="C90" s="757">
        <v>8543</v>
      </c>
      <c r="D90" s="684">
        <v>3399</v>
      </c>
      <c r="E90" s="759">
        <v>2244</v>
      </c>
      <c r="F90" s="684">
        <v>620</v>
      </c>
      <c r="G90" s="809">
        <f t="shared" si="6"/>
        <v>10787</v>
      </c>
      <c r="H90" s="687">
        <f t="shared" si="6"/>
        <v>4019</v>
      </c>
    </row>
    <row r="91" spans="2:8" ht="15.75" thickBot="1">
      <c r="B91" s="511" t="s">
        <v>122</v>
      </c>
      <c r="C91" s="810">
        <v>0</v>
      </c>
      <c r="D91" s="811">
        <v>39</v>
      </c>
      <c r="E91" s="812">
        <v>0</v>
      </c>
      <c r="F91" s="811">
        <v>0</v>
      </c>
      <c r="G91" s="812">
        <f>C91+E91</f>
        <v>0</v>
      </c>
      <c r="H91" s="813">
        <v>39</v>
      </c>
    </row>
    <row r="92" spans="2:8" s="697" customFormat="1" ht="16.5" thickBot="1">
      <c r="B92" s="766" t="s">
        <v>448</v>
      </c>
      <c r="C92" s="767">
        <f>SUM(C73:C91)</f>
        <v>154756</v>
      </c>
      <c r="D92" s="768">
        <f>SUM(D73:D91)</f>
        <v>63708</v>
      </c>
      <c r="E92" s="770">
        <f>SUM(E73:E91)</f>
        <v>40297</v>
      </c>
      <c r="F92" s="768">
        <f>SUM(F74:F91)</f>
        <v>17684</v>
      </c>
      <c r="G92" s="770">
        <f>C92+E92</f>
        <v>195053</v>
      </c>
      <c r="H92" s="771">
        <f>SUM(H73:H91)</f>
        <v>81731</v>
      </c>
    </row>
    <row r="93" ht="15.75" thickBot="1">
      <c r="H93" s="773"/>
    </row>
    <row r="94" spans="2:9" ht="16.5" thickBot="1">
      <c r="B94" s="744" t="s">
        <v>123</v>
      </c>
      <c r="C94" s="745"/>
      <c r="D94" s="746" t="s">
        <v>43</v>
      </c>
      <c r="E94" s="747"/>
      <c r="F94" s="746" t="s">
        <v>44</v>
      </c>
      <c r="G94" s="747"/>
      <c r="H94" s="748" t="s">
        <v>448</v>
      </c>
      <c r="I94" s="756"/>
    </row>
    <row r="95" spans="2:9" ht="16.5" thickBot="1">
      <c r="B95" s="670" t="s">
        <v>45</v>
      </c>
      <c r="C95" s="750" t="s">
        <v>46</v>
      </c>
      <c r="D95" s="674" t="s">
        <v>47</v>
      </c>
      <c r="E95" s="673" t="s">
        <v>46</v>
      </c>
      <c r="F95" s="674" t="s">
        <v>47</v>
      </c>
      <c r="G95" s="673" t="s">
        <v>46</v>
      </c>
      <c r="H95" s="672" t="s">
        <v>47</v>
      </c>
      <c r="I95" s="756"/>
    </row>
    <row r="96" spans="2:9" ht="15">
      <c r="B96" s="774" t="s">
        <v>579</v>
      </c>
      <c r="C96" s="800">
        <v>1650</v>
      </c>
      <c r="D96" s="677">
        <v>498</v>
      </c>
      <c r="E96" s="814">
        <v>150</v>
      </c>
      <c r="F96" s="677">
        <v>40</v>
      </c>
      <c r="G96" s="801">
        <f aca="true" t="shared" si="7" ref="G96:H102">C96+E96</f>
        <v>1800</v>
      </c>
      <c r="H96" s="815">
        <f t="shared" si="7"/>
        <v>538</v>
      </c>
      <c r="I96" s="756"/>
    </row>
    <row r="97" spans="2:9" ht="15">
      <c r="B97" s="710" t="s">
        <v>98</v>
      </c>
      <c r="C97" s="757">
        <v>952</v>
      </c>
      <c r="D97" s="684">
        <v>260</v>
      </c>
      <c r="E97" s="758">
        <v>100</v>
      </c>
      <c r="F97" s="684">
        <v>30</v>
      </c>
      <c r="G97" s="759">
        <f t="shared" si="7"/>
        <v>1052</v>
      </c>
      <c r="H97" s="687">
        <f t="shared" si="7"/>
        <v>290</v>
      </c>
      <c r="I97" s="756"/>
    </row>
    <row r="98" spans="2:9" ht="15">
      <c r="B98" s="710" t="s">
        <v>100</v>
      </c>
      <c r="C98" s="757">
        <v>1800</v>
      </c>
      <c r="D98" s="684">
        <v>699</v>
      </c>
      <c r="E98" s="758">
        <v>620</v>
      </c>
      <c r="F98" s="684">
        <v>50</v>
      </c>
      <c r="G98" s="759">
        <f t="shared" si="7"/>
        <v>2420</v>
      </c>
      <c r="H98" s="687">
        <f t="shared" si="7"/>
        <v>749</v>
      </c>
      <c r="I98" s="756"/>
    </row>
    <row r="99" spans="2:9" ht="15" hidden="1">
      <c r="B99" s="710" t="s">
        <v>112</v>
      </c>
      <c r="C99" s="757"/>
      <c r="D99" s="684"/>
      <c r="E99" s="760"/>
      <c r="F99" s="684"/>
      <c r="G99" s="759">
        <f t="shared" si="7"/>
        <v>0</v>
      </c>
      <c r="H99" s="687">
        <f t="shared" si="7"/>
        <v>0</v>
      </c>
      <c r="I99" s="255"/>
    </row>
    <row r="100" spans="2:8" ht="15">
      <c r="B100" s="710" t="s">
        <v>112</v>
      </c>
      <c r="C100" s="757">
        <v>2100</v>
      </c>
      <c r="D100" s="684">
        <v>817</v>
      </c>
      <c r="E100" s="760">
        <v>842</v>
      </c>
      <c r="F100" s="684">
        <v>240</v>
      </c>
      <c r="G100" s="759">
        <f t="shared" si="7"/>
        <v>2942</v>
      </c>
      <c r="H100" s="687">
        <f t="shared" si="7"/>
        <v>1057</v>
      </c>
    </row>
    <row r="101" spans="2:8" ht="15.75" thickBot="1">
      <c r="B101" s="761" t="s">
        <v>114</v>
      </c>
      <c r="C101" s="762">
        <v>2200</v>
      </c>
      <c r="D101" s="816">
        <v>651</v>
      </c>
      <c r="E101" s="817">
        <v>650</v>
      </c>
      <c r="F101" s="307">
        <v>100</v>
      </c>
      <c r="G101" s="818">
        <f t="shared" si="7"/>
        <v>2850</v>
      </c>
      <c r="H101" s="690">
        <f t="shared" si="7"/>
        <v>751</v>
      </c>
    </row>
    <row r="102" spans="2:8" s="697" customFormat="1" ht="16.5" thickBot="1">
      <c r="B102" s="766" t="s">
        <v>448</v>
      </c>
      <c r="C102" s="791">
        <f>SUM(C96:C101)</f>
        <v>8702</v>
      </c>
      <c r="D102" s="805">
        <f>SUM(D96:D101)</f>
        <v>2925</v>
      </c>
      <c r="E102" s="791">
        <f>SUM(E96:E101)</f>
        <v>2362</v>
      </c>
      <c r="F102" s="805">
        <f>SUM(F96:F101)</f>
        <v>460</v>
      </c>
      <c r="G102" s="770">
        <f t="shared" si="7"/>
        <v>11064</v>
      </c>
      <c r="H102" s="771">
        <f t="shared" si="7"/>
        <v>3385</v>
      </c>
    </row>
    <row r="117" ht="15">
      <c r="B117" s="255"/>
    </row>
    <row r="118" ht="15">
      <c r="B118" s="255"/>
    </row>
    <row r="119" ht="15">
      <c r="B119" s="25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Radoslav Cech</cp:lastModifiedBy>
  <cp:lastPrinted>2007-08-16T08:16:09Z</cp:lastPrinted>
  <dcterms:created xsi:type="dcterms:W3CDTF">1997-01-24T11:07:25Z</dcterms:created>
  <dcterms:modified xsi:type="dcterms:W3CDTF">2007-08-17T10:07:51Z</dcterms:modified>
  <cp:category/>
  <cp:version/>
  <cp:contentType/>
  <cp:contentStatus/>
</cp:coreProperties>
</file>